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60" windowWidth="17490" windowHeight="10950" activeTab="3"/>
  </bookViews>
  <sheets>
    <sheet name="ENTRADA" sheetId="1" r:id="rId1"/>
    <sheet name="MENU" sheetId="2" r:id="rId2"/>
    <sheet name="TERMO_DE_ADESÃO" sheetId="3" r:id="rId3"/>
    <sheet name="DADOS_CADASTRAIS" sheetId="4" r:id="rId4"/>
    <sheet name="PLANO_MUNICIPAL" sheetId="5" r:id="rId5"/>
    <sheet name="PRES_CONTAS" sheetId="6" r:id="rId6"/>
    <sheet name="B_DADOS" sheetId="7" r:id="rId7"/>
    <sheet name="B_DADOS1" sheetId="8" state="hidden" r:id="rId8"/>
  </sheets>
  <definedNames>
    <definedName name="_xlnm.Print_Area" localSheetId="3">'DADOS_CADASTRAIS'!$A$1:$J$71</definedName>
    <definedName name="_xlnm.Print_Area" localSheetId="4">'PLANO_MUNICIPAL'!$A$1:$L$209</definedName>
    <definedName name="_xlnm.Print_Area" localSheetId="5">'PRES_CONTAS'!$B$1:$J$75</definedName>
    <definedName name="_xlnm.Print_Area" localSheetId="2">'TERMO_DE_ADESÃO'!$A$1:$K$201</definedName>
    <definedName name="Lista_de_Municipios">'B_DADOS'!$A$3:$A$499</definedName>
  </definedNames>
  <calcPr fullCalcOnLoad="1"/>
</workbook>
</file>

<file path=xl/comments7.xml><?xml version="1.0" encoding="utf-8"?>
<comments xmlns="http://schemas.openxmlformats.org/spreadsheetml/2006/main">
  <authors>
    <author>Marta Prytula</author>
  </authors>
  <commentList>
    <comment ref="AN2" authorId="0">
      <text>
        <r>
          <rPr>
            <b/>
            <sz val="9"/>
            <rFont val="Tahoma"/>
            <family val="2"/>
          </rPr>
          <t>Marta Prytula:</t>
        </r>
        <r>
          <rPr>
            <sz val="9"/>
            <rFont val="Tahoma"/>
            <family val="2"/>
          </rPr>
          <t xml:space="preserve">
soma das celulas 
 AP + AQ</t>
        </r>
      </text>
    </comment>
  </commentList>
</comments>
</file>

<file path=xl/sharedStrings.xml><?xml version="1.0" encoding="utf-8"?>
<sst xmlns="http://schemas.openxmlformats.org/spreadsheetml/2006/main" count="8129" uniqueCount="5280">
  <si>
    <t>99525-000</t>
  </si>
  <si>
    <t xml:space="preserve"> SANTO ANTONIO DO PLANALTO</t>
  </si>
  <si>
    <t>R.Cel. Júlio Pereira dos Santos 465</t>
  </si>
  <si>
    <t>98590-000</t>
  </si>
  <si>
    <t xml:space="preserve"> SANTO AUGUSTO</t>
  </si>
  <si>
    <t>Rua 25 de julho  133</t>
  </si>
  <si>
    <t xml:space="preserve"> 98960-000</t>
  </si>
  <si>
    <t xml:space="preserve"> SANTO CRISTO</t>
  </si>
  <si>
    <t>Rua José Pilonetto 741</t>
  </si>
  <si>
    <t>99895-000</t>
  </si>
  <si>
    <t xml:space="preserve"> SANTO EXPEDITO DO SUL</t>
  </si>
  <si>
    <t>Ru Aparício Marinese 2751</t>
  </si>
  <si>
    <t>97670-000</t>
  </si>
  <si>
    <t xml:space="preserve"> SAO BORJA</t>
  </si>
  <si>
    <t>Rua Eduardo Cerbaro 88</t>
  </si>
  <si>
    <t>99270-000</t>
  </si>
  <si>
    <t xml:space="preserve"> SAO DOMINGOS DO SUL</t>
  </si>
  <si>
    <t>Rua João Moreira 1707</t>
  </si>
  <si>
    <t>97610-000</t>
  </si>
  <si>
    <t xml:space="preserve"> SAO FRANCISCO DE ASSIS</t>
  </si>
  <si>
    <t>Av. Julio de Castilhos 444</t>
  </si>
  <si>
    <t>95400-000</t>
  </si>
  <si>
    <t xml:space="preserve"> SAO FRANCISCO DE PAULA</t>
  </si>
  <si>
    <t>Rua Duque de Caxias 268</t>
  </si>
  <si>
    <t>97300-000</t>
  </si>
  <si>
    <t xml:space="preserve"> SAO GABRIEL</t>
  </si>
  <si>
    <t>Rua Cel. Soares de Carvalho 558</t>
  </si>
  <si>
    <t>96700-000</t>
  </si>
  <si>
    <t xml:space="preserve"> SAO JERONIMO</t>
  </si>
  <si>
    <t>Rua Professor Zeferino 991</t>
  </si>
  <si>
    <t>99855-000</t>
  </si>
  <si>
    <t xml:space="preserve"> SAO JOAO DA URTIGA</t>
  </si>
  <si>
    <t>51 - 3664-1411/ 9125-1944</t>
  </si>
  <si>
    <t>51 - 3684-9046</t>
  </si>
  <si>
    <t>51 - 3759-1122</t>
  </si>
  <si>
    <t>54 - 3526-1122</t>
  </si>
  <si>
    <t>51 - 3667-1155</t>
  </si>
  <si>
    <t>51 - 3546-7800</t>
  </si>
  <si>
    <t>55 - 3535-1122</t>
  </si>
  <si>
    <t>51 - 3628-5102</t>
  </si>
  <si>
    <t>54 - 3367-1040</t>
  </si>
  <si>
    <t>55 - 3522-1200</t>
  </si>
  <si>
    <t>54 - 3541-1025</t>
  </si>
  <si>
    <t>51 - 3654-1421</t>
  </si>
  <si>
    <t>55 - 3542-1022</t>
  </si>
  <si>
    <t>51 - 3767-1070</t>
  </si>
  <si>
    <t>54 - 3616-9242</t>
  </si>
  <si>
    <t>55 - 3272-1887/ 3272-7500</t>
  </si>
  <si>
    <t>51 - 3635-8040</t>
  </si>
  <si>
    <t>55 - 3543-1322</t>
  </si>
  <si>
    <t>53 - 3277-1244</t>
  </si>
  <si>
    <t>55 - 3614-3235</t>
  </si>
  <si>
    <t>54 - 3476-1145</t>
  </si>
  <si>
    <t>55 - 3611-5111 / 3611-5108</t>
  </si>
  <si>
    <t>55 - 3412-6454</t>
  </si>
  <si>
    <t>54 - 3232-5566 / 3232-1176 / 3231-6421</t>
  </si>
  <si>
    <t>51 - 3750-1122</t>
  </si>
  <si>
    <t>51 - 3637-7050</t>
  </si>
  <si>
    <t>51 - 3655-9085</t>
  </si>
  <si>
    <t>54 - 3340-1200</t>
  </si>
  <si>
    <t>51 - 3983-1000</t>
  </si>
  <si>
    <t>51 - 3718-1222</t>
  </si>
  <si>
    <t>54 - 3441-1477</t>
  </si>
  <si>
    <t>51 - 3755-8200</t>
  </si>
  <si>
    <t>54 - 3395-1809</t>
  </si>
  <si>
    <t>51 - 3054-7661 / 3492-7616</t>
  </si>
  <si>
    <t>55 - 3737-1125</t>
  </si>
  <si>
    <t>54 - 3338-1242</t>
  </si>
  <si>
    <t>54 - 3447-1313</t>
  </si>
  <si>
    <t>54 - 3616-0101</t>
  </si>
  <si>
    <t>54 - 3359-1200</t>
  </si>
  <si>
    <t>55 - 3234-1030</t>
  </si>
  <si>
    <t>55 - 3730-1020</t>
  </si>
  <si>
    <t>54 - 3478-1200</t>
  </si>
  <si>
    <t>55 - 3552-1022</t>
  </si>
  <si>
    <t xml:space="preserve">55 - 3614-4002 / 3614-4122 </t>
  </si>
  <si>
    <t>51 - 3762-4553</t>
  </si>
  <si>
    <t>51 - 3689-0600</t>
  </si>
  <si>
    <t>GOVERNO DO ESTADO DO RIO GRANDE DO SUL</t>
  </si>
  <si>
    <t>DIVISÃO DE PRESTAÇÃO DE CONTAS - DPC</t>
  </si>
  <si>
    <t>RELATÓRIO DE GESTÃO (EXECUÇÃO FÍSICO - FINANCEIRA)</t>
  </si>
  <si>
    <t xml:space="preserve">Executor: </t>
  </si>
  <si>
    <t xml:space="preserve">Período: de                  </t>
  </si>
  <si>
    <t>até</t>
  </si>
  <si>
    <t>FÍSICO (UNIDADE)</t>
  </si>
  <si>
    <t>Item</t>
  </si>
  <si>
    <t>Descrição da Despesa</t>
  </si>
  <si>
    <t>Data Despesa</t>
  </si>
  <si>
    <t>Programado</t>
  </si>
  <si>
    <t>Executado</t>
  </si>
  <si>
    <t>Total</t>
  </si>
  <si>
    <t>N° Doc. Fiscal</t>
  </si>
  <si>
    <t>Fornecedor</t>
  </si>
  <si>
    <t>CNPJ / CPF</t>
  </si>
  <si>
    <t>Valor</t>
  </si>
  <si>
    <t>Covenente</t>
  </si>
  <si>
    <t>Descrição</t>
  </si>
  <si>
    <t xml:space="preserve"> A U T E N T I C A Ç Ã O</t>
  </si>
  <si>
    <t>Responsável Pela Execução</t>
  </si>
  <si>
    <t>Assinatura: _______________________________</t>
  </si>
  <si>
    <t>Nome:</t>
  </si>
  <si>
    <t>Cargo:</t>
  </si>
  <si>
    <t>Fone:</t>
  </si>
  <si>
    <t>Prefeito Municipal</t>
  </si>
  <si>
    <t>-</t>
  </si>
  <si>
    <t>Rua Conde de Porto Alegre n° 997</t>
  </si>
  <si>
    <t>Eugênio Kuhn, 300</t>
  </si>
  <si>
    <t>Oscar Schmit, 172</t>
  </si>
  <si>
    <t>Av. Gal. Lopes de Oliveira, 845</t>
  </si>
  <si>
    <t>Av. Bento Gonçalves, 1433</t>
  </si>
  <si>
    <t>Dados Bancários</t>
  </si>
  <si>
    <t>Banco: Banrisul</t>
  </si>
  <si>
    <t>Agência:</t>
  </si>
  <si>
    <t>Conta Corrente:</t>
  </si>
  <si>
    <t>98465-000</t>
  </si>
  <si>
    <t>98120-000</t>
  </si>
  <si>
    <t>97850-000</t>
  </si>
  <si>
    <t>Rua Quinhentos e Dez, n° 87</t>
  </si>
  <si>
    <t>Rua Padre Júlio Marin, n° 887</t>
  </si>
  <si>
    <t>Avenida Concordia, n° 1274</t>
  </si>
  <si>
    <t>Rua Oscar Schmidt, n° 172</t>
  </si>
  <si>
    <t>Rua Princesa Isabel, n° 453</t>
  </si>
  <si>
    <t>Praça Getúlio Vargas, n° 409</t>
  </si>
  <si>
    <t>Avenida General Lopes de Oliveira, n° 845</t>
  </si>
  <si>
    <t>Rua Barão do Rio Branco, n° 300</t>
  </si>
  <si>
    <t>Rua Duque de Caxias, n° 380</t>
  </si>
  <si>
    <t>Rua Eugenio Kuhn, n° 300</t>
  </si>
  <si>
    <t>Rua Wesceslau da Fontoura, n° 123</t>
  </si>
  <si>
    <t>Praça IV de Maio, n° 16</t>
  </si>
  <si>
    <t>Avenida Bento Goncalves, n° 1433</t>
  </si>
  <si>
    <t>Rua Marcolino Pereira Vieira, n° 1793</t>
  </si>
  <si>
    <t>Rua Doutor  Campos, n° 340</t>
  </si>
  <si>
    <t>Rua Francisco Marc Antônio, n° 57</t>
  </si>
  <si>
    <t>Rua Idelfonso Pereira, n° 22</t>
  </si>
  <si>
    <t>Avenida Jose Antônio de Oliveira Neto, n° 355</t>
  </si>
  <si>
    <t>Rua Luiz Loeser, n° 287</t>
  </si>
  <si>
    <t>Rua Monsenhor Jacob  Seger, n° 186</t>
  </si>
  <si>
    <t>Estrada Arroio do Padre, n° S/N</t>
  </si>
  <si>
    <t>Rua Alegrete, n° 111</t>
  </si>
  <si>
    <t>Rua Carlos Ensslin, n° 165</t>
  </si>
  <si>
    <t>Avenida Doutor  Roberto Cardoso, n° 535</t>
  </si>
  <si>
    <t>Rua Doutor  Monteiro, n° 199</t>
  </si>
  <si>
    <t>Rua Carlos Scheffer, n° 1020</t>
  </si>
  <si>
    <t>Rua Dr. Orozimbo Sampaio, n° 382</t>
  </si>
  <si>
    <t>Avenida Rio de Janeiro, n° 165</t>
  </si>
  <si>
    <t>Avenida João Telles, n° 862</t>
  </si>
  <si>
    <t>Avenida Itália, n° 3100</t>
  </si>
  <si>
    <t>Rua da Estação, n° 1085</t>
  </si>
  <si>
    <t>Rua Princesa Isabel, n° 114</t>
  </si>
  <si>
    <t>Avenida Tassinari Cesare, n° 476</t>
  </si>
  <si>
    <t>Rua Sobradinho, n° 9</t>
  </si>
  <si>
    <t>Rua Rio Grande do Sul, n° 98</t>
  </si>
  <si>
    <t>Rua dos Crisântemos, n° 110</t>
  </si>
  <si>
    <t>Avenida 24 de Marco, n° 735</t>
  </si>
  <si>
    <t>Avenida Salgado Filho, n° 950</t>
  </si>
  <si>
    <t>Avenida Mauricio Cardoso, n° 1177</t>
  </si>
  <si>
    <t>Rua da Matriz, n° 0</t>
  </si>
  <si>
    <t>Avenida Osvaldo Aranha, n° 1479</t>
  </si>
  <si>
    <t>Avenida Erico Sagioratto, n° S/N</t>
  </si>
  <si>
    <t>Avenida Três Passos, n° 271</t>
  </si>
  <si>
    <t>Avenida Cinco Irmãos, n° 1170</t>
  </si>
  <si>
    <t>Rua Deomilton Medeiros Barbosa, n° S/N</t>
  </si>
  <si>
    <t>Rua Júlio de Castilhos, n° 623</t>
  </si>
  <si>
    <t>Avenida Guilherme Winter, n° 65</t>
  </si>
  <si>
    <t>Avenida Castelo Branco, n° 685</t>
  </si>
  <si>
    <t>Avenida Senador Pinheiro Machado, n° 100</t>
  </si>
  <si>
    <t>Rua Senador Pinheiro Machado, n° 644</t>
  </si>
  <si>
    <t>Rua Simião Loureiro, n° 224</t>
  </si>
  <si>
    <t>Rua Silvio Frederico Ceccato, n° 431</t>
  </si>
  <si>
    <t>Avenida Marechal Floriano Peixoto, n° 602</t>
  </si>
  <si>
    <t>Rua Guilherme Hartmann, n° 260</t>
  </si>
  <si>
    <t>Avenida Leandro de Almeida, n° 556</t>
  </si>
  <si>
    <t>Camaquã / RS</t>
  </si>
  <si>
    <t>Camargo / RS</t>
  </si>
  <si>
    <t>Cambará do Sul / RS</t>
  </si>
  <si>
    <t>Campestre da Serra / RS</t>
  </si>
  <si>
    <t>Campina das Missões / RS</t>
  </si>
  <si>
    <t>Campinas do Sul / RS</t>
  </si>
  <si>
    <t>Campo Bom / RS</t>
  </si>
  <si>
    <t>Campo Novo / RS</t>
  </si>
  <si>
    <t>Campos Borges / RS</t>
  </si>
  <si>
    <t>Candelária / RS</t>
  </si>
  <si>
    <t>Cândido Godói / RS</t>
  </si>
  <si>
    <t>Candiota / RS</t>
  </si>
  <si>
    <t>Canela / RS</t>
  </si>
  <si>
    <t>Canguçú / RS</t>
  </si>
  <si>
    <t>Canoas / RS</t>
  </si>
  <si>
    <t>Canudos do Vale / RS</t>
  </si>
  <si>
    <t>Capão Bonito do Sul / RS</t>
  </si>
  <si>
    <t>Capão da Canoa / RS</t>
  </si>
  <si>
    <t>Capão do Cipó / RS</t>
  </si>
  <si>
    <t>Capão do Leão / RS</t>
  </si>
  <si>
    <t>Capela de Santana / RS</t>
  </si>
  <si>
    <t>Capitão / RS</t>
  </si>
  <si>
    <t>Capivari do Sul / RS</t>
  </si>
  <si>
    <t>Caraá / RS</t>
  </si>
  <si>
    <t>Carazinho / RS</t>
  </si>
  <si>
    <t>Carlos Barbosa / RS</t>
  </si>
  <si>
    <t>Carlos Gomes / RS</t>
  </si>
  <si>
    <t>Casca / RS</t>
  </si>
  <si>
    <t>Caseiros / RS</t>
  </si>
  <si>
    <t>Catuípe / RS</t>
  </si>
  <si>
    <t>Caxias do Sul / RS</t>
  </si>
  <si>
    <t>Centenário / RS</t>
  </si>
  <si>
    <t>Cerrito / RS</t>
  </si>
  <si>
    <t>Cerro Branco / RS</t>
  </si>
  <si>
    <t>Cerro Grande / RS</t>
  </si>
  <si>
    <t>Cerro Grande do Sul / RS</t>
  </si>
  <si>
    <t>Cerro Largo / RS</t>
  </si>
  <si>
    <t>Chapada / RS</t>
  </si>
  <si>
    <t>Charqueadas / RS</t>
  </si>
  <si>
    <t>Charrua / RS</t>
  </si>
  <si>
    <t>Chiapetta / RS</t>
  </si>
  <si>
    <t>Chuí / RS</t>
  </si>
  <si>
    <t>Chuvisca / RS</t>
  </si>
  <si>
    <t>Cidreira / RS</t>
  </si>
  <si>
    <t>Ciríaco / RS</t>
  </si>
  <si>
    <t>Colinas / RS</t>
  </si>
  <si>
    <t>Colorado / RS</t>
  </si>
  <si>
    <t>Condor / RS</t>
  </si>
  <si>
    <t>Constantina / RS</t>
  </si>
  <si>
    <t>Coqueiro Baixo / RS</t>
  </si>
  <si>
    <t>Coqueiros do Sul / RS</t>
  </si>
  <si>
    <t>Coronel Barros / RS</t>
  </si>
  <si>
    <t>Coronel Bicaco / RS</t>
  </si>
  <si>
    <t>Coronel Pilar / RS</t>
  </si>
  <si>
    <t>Cotiporã / RS</t>
  </si>
  <si>
    <t>Coxilha / RS</t>
  </si>
  <si>
    <t>Crissiumal / RS</t>
  </si>
  <si>
    <t>Cristal / RS</t>
  </si>
  <si>
    <t>Cristal do Sul / RS</t>
  </si>
  <si>
    <t>Cruz Alta / RS</t>
  </si>
  <si>
    <t>Cruzaltense / RS</t>
  </si>
  <si>
    <t>Cruzeiro do Sul / RS</t>
  </si>
  <si>
    <t>David Canabarro / RS</t>
  </si>
  <si>
    <t>Derrubadas / RS</t>
  </si>
  <si>
    <t>Dezesseis de Novembro / RS</t>
  </si>
  <si>
    <t>Dilermando de Aguiar / RS</t>
  </si>
  <si>
    <t>Dois Irmãos / RS</t>
  </si>
  <si>
    <t>Dois Irmãos das Missões / RS</t>
  </si>
  <si>
    <t>Dois Lajeados / RS</t>
  </si>
  <si>
    <t>Dom Feliciano / RS</t>
  </si>
  <si>
    <t>Dom Pedrito / RS</t>
  </si>
  <si>
    <t>Dom Pedro de Alcântara / RS</t>
  </si>
  <si>
    <t>Dona Francisca / RS</t>
  </si>
  <si>
    <t>Doutor Maurício Cardoso / RS</t>
  </si>
  <si>
    <t>Doutor Ricardo / RS</t>
  </si>
  <si>
    <t>Eldorado do Sul / RS</t>
  </si>
  <si>
    <t>Encantado / RS</t>
  </si>
  <si>
    <t>Encruzilhada do Sul / RS</t>
  </si>
  <si>
    <t>Engenho Velho / RS</t>
  </si>
  <si>
    <t>Entre Ijuís / RS</t>
  </si>
  <si>
    <t>Entre Rios do Sul / RS</t>
  </si>
  <si>
    <t>Erebango / RS</t>
  </si>
  <si>
    <t>Erechim        / RS</t>
  </si>
  <si>
    <t>Ernestina / RS</t>
  </si>
  <si>
    <t>Erval Grande / RS</t>
  </si>
  <si>
    <t>Erval Seco / RS</t>
  </si>
  <si>
    <t>Esmeralda / RS</t>
  </si>
  <si>
    <t>Esperança do Sul / RS</t>
  </si>
  <si>
    <t>Espumoso / RS</t>
  </si>
  <si>
    <t>Estação / RS</t>
  </si>
  <si>
    <t>Estância Velha / RS</t>
  </si>
  <si>
    <t>Esteio / RS</t>
  </si>
  <si>
    <t>Estrela / RS</t>
  </si>
  <si>
    <t>Estrela Velha / RS</t>
  </si>
  <si>
    <t>Eugênio de Castro / RS</t>
  </si>
  <si>
    <t>Fagundes Varela / RS</t>
  </si>
  <si>
    <t>Farroupilha / RS</t>
  </si>
  <si>
    <t>Faxinal do Soturno / RS</t>
  </si>
  <si>
    <t>Faxinalzinho / RS</t>
  </si>
  <si>
    <t>Fazenda Vila Nova / RS</t>
  </si>
  <si>
    <t>Feliz / RS</t>
  </si>
  <si>
    <t>Flores da Cunha / RS</t>
  </si>
  <si>
    <t>Floriano Peixoto / RS</t>
  </si>
  <si>
    <t>Fontoura Xavier / RS</t>
  </si>
  <si>
    <t>Formigueiro / RS</t>
  </si>
  <si>
    <t>Forquetinha / RS</t>
  </si>
  <si>
    <t>Fortaleza dos Valos / RS</t>
  </si>
  <si>
    <t>Frederico Westphalen / RS</t>
  </si>
  <si>
    <t>Garibaldi / RS</t>
  </si>
  <si>
    <t>Garruchos / RS</t>
  </si>
  <si>
    <t>Gaurama / RS</t>
  </si>
  <si>
    <t>General Câmara / RS</t>
  </si>
  <si>
    <t>Gentil / RS</t>
  </si>
  <si>
    <t>Getúlio Vargas / RS</t>
  </si>
  <si>
    <t>Giruá / RS</t>
  </si>
  <si>
    <t>Glorinha / RS</t>
  </si>
  <si>
    <t>Gramado / RS</t>
  </si>
  <si>
    <t>Gramado dos Loureiros / RS</t>
  </si>
  <si>
    <t>Gramado Xavier / RS</t>
  </si>
  <si>
    <t>Gravataí  / RS</t>
  </si>
  <si>
    <t>Guabiju / RS</t>
  </si>
  <si>
    <t>Guaíba / RS</t>
  </si>
  <si>
    <t>Guaporé / RS</t>
  </si>
  <si>
    <t>Guarani das Missões / RS</t>
  </si>
  <si>
    <t>Harmonia / RS</t>
  </si>
  <si>
    <t>Herval / RS</t>
  </si>
  <si>
    <t>Herveiras / RS</t>
  </si>
  <si>
    <t>Horizontina / RS</t>
  </si>
  <si>
    <t>Hulha Negra / RS</t>
  </si>
  <si>
    <t>Humaitá / RS</t>
  </si>
  <si>
    <t>Ibarama / RS</t>
  </si>
  <si>
    <t>Ibiaçá / RS</t>
  </si>
  <si>
    <t>Ibiraiaras / RS</t>
  </si>
  <si>
    <t>Ibirapuitã / RS</t>
  </si>
  <si>
    <t>Ibirubá / RS</t>
  </si>
  <si>
    <t>Igrejinha / RS</t>
  </si>
  <si>
    <t>Ijuí / RS</t>
  </si>
  <si>
    <t>Ilópolis / RS</t>
  </si>
  <si>
    <t>Imbé / RS</t>
  </si>
  <si>
    <t>Imigrante / RS</t>
  </si>
  <si>
    <t>Independência / RS</t>
  </si>
  <si>
    <t>Inhacorá / RS</t>
  </si>
  <si>
    <t>Ipê / RS</t>
  </si>
  <si>
    <t>Ipiranga do Sul / RS</t>
  </si>
  <si>
    <t>Iraí / RS</t>
  </si>
  <si>
    <t>Itaara / RS</t>
  </si>
  <si>
    <t>Itacurubi / RS</t>
  </si>
  <si>
    <t>Itapuca / RS</t>
  </si>
  <si>
    <t>Itaqui / RS</t>
  </si>
  <si>
    <t>Itati / RS</t>
  </si>
  <si>
    <t>Itatiba do Sul / RS</t>
  </si>
  <si>
    <t>Ivorá / RS</t>
  </si>
  <si>
    <t>Ivoti / RS</t>
  </si>
  <si>
    <t>Jaboticaba / RS</t>
  </si>
  <si>
    <t>Jacuizinho / RS</t>
  </si>
  <si>
    <t>Jacutinga / RS</t>
  </si>
  <si>
    <t>Jaguarão / RS</t>
  </si>
  <si>
    <t>Jaguari / RS</t>
  </si>
  <si>
    <t>Jaquirana / RS</t>
  </si>
  <si>
    <t>Jari / RS</t>
  </si>
  <si>
    <t>Jóia / RS</t>
  </si>
  <si>
    <t>Júlio de Castilhos / RS</t>
  </si>
  <si>
    <t>Lagoa Bonita do Sul / RS</t>
  </si>
  <si>
    <t>Lagoa dos Três Cantos / RS</t>
  </si>
  <si>
    <t>Lagoa Vermelha / RS</t>
  </si>
  <si>
    <t>Lagoão / RS</t>
  </si>
  <si>
    <t>Lajeado / RS</t>
  </si>
  <si>
    <t>Lajeado do Bugre / RS</t>
  </si>
  <si>
    <t>Lavras do Sul / RS</t>
  </si>
  <si>
    <t>Liberato Salzano / RS</t>
  </si>
  <si>
    <t>Lindolfo Collor / RS</t>
  </si>
  <si>
    <t>Linha Nova / RS</t>
  </si>
  <si>
    <t>Maçambara / RS</t>
  </si>
  <si>
    <t>Machadinho / RS</t>
  </si>
  <si>
    <t>Mampituba / RS</t>
  </si>
  <si>
    <t>Manoel Viana / RS</t>
  </si>
  <si>
    <t>Maquiné / RS</t>
  </si>
  <si>
    <t>Maratá / RS</t>
  </si>
  <si>
    <t>Marau / RS</t>
  </si>
  <si>
    <t>Marcelino Ramos / RS</t>
  </si>
  <si>
    <t>Mariana Pimentel / RS</t>
  </si>
  <si>
    <t>Mariano Moro / RS</t>
  </si>
  <si>
    <t>Marques de Souza / RS</t>
  </si>
  <si>
    <t>Mata / RS</t>
  </si>
  <si>
    <t>Mato Castelhano / RS</t>
  </si>
  <si>
    <t>Mato Leitão / RS</t>
  </si>
  <si>
    <t>Mato Queimado / RS</t>
  </si>
  <si>
    <t>Maximiliano de Almeida / RS</t>
  </si>
  <si>
    <t>Minas do Leão / RS</t>
  </si>
  <si>
    <t>Miraguaí / RS</t>
  </si>
  <si>
    <t>Montauri / RS</t>
  </si>
  <si>
    <t>Monte Alegre dos Campos / RS</t>
  </si>
  <si>
    <t>Monte Belo do Sul / RS</t>
  </si>
  <si>
    <t>Montenegro / RS</t>
  </si>
  <si>
    <t>Mormaço / RS</t>
  </si>
  <si>
    <t>Morrinhos do Sul / RS</t>
  </si>
  <si>
    <t>Morro Redondo / RS</t>
  </si>
  <si>
    <t>Morro Reuter / RS</t>
  </si>
  <si>
    <t>Mostardas / RS</t>
  </si>
  <si>
    <t>Muçum / RS</t>
  </si>
  <si>
    <t>Muitos Capões / RS</t>
  </si>
  <si>
    <t>Muliterno / RS</t>
  </si>
  <si>
    <t>Não-Me-Toque / RS</t>
  </si>
  <si>
    <t>Nicolau Vergueiro / RS</t>
  </si>
  <si>
    <t>Nonoai / RS</t>
  </si>
  <si>
    <t>Nova Alvorada / RS</t>
  </si>
  <si>
    <t>Nova Araçá / RS</t>
  </si>
  <si>
    <t>Nova Bassano / RS</t>
  </si>
  <si>
    <t>Nova Boa Vista / RS</t>
  </si>
  <si>
    <t>Nova Bréscia / RS</t>
  </si>
  <si>
    <t>Nova Candelária / RS</t>
  </si>
  <si>
    <t>Nova Esperança do Sul / RS</t>
  </si>
  <si>
    <t>Nova Hartz / RS</t>
  </si>
  <si>
    <t>Nova Pádua / RS</t>
  </si>
  <si>
    <t>Nova Palma / RS</t>
  </si>
  <si>
    <t>Nova Petrópolis / RS</t>
  </si>
  <si>
    <t>Nova Prata / RS</t>
  </si>
  <si>
    <t>Nova Ramada / RS</t>
  </si>
  <si>
    <t>Nova Roma do Sul / RS</t>
  </si>
  <si>
    <t>Nova Santa Rita / RS</t>
  </si>
  <si>
    <t>Novo Barreiro / RS</t>
  </si>
  <si>
    <t>Novo Cabrais / RS</t>
  </si>
  <si>
    <t>Novo Hamburgo / RS</t>
  </si>
  <si>
    <t>Novo Machado / RS</t>
  </si>
  <si>
    <t>Novo Tiradentes / RS</t>
  </si>
  <si>
    <t>Novo Xingú / RS</t>
  </si>
  <si>
    <t>Osório / RS</t>
  </si>
  <si>
    <t>Paim Filho / RS</t>
  </si>
  <si>
    <t>Palmares do Sul / RS</t>
  </si>
  <si>
    <t>Palmeira das Missões / RS</t>
  </si>
  <si>
    <t>Palmitinho / RS</t>
  </si>
  <si>
    <t>Panambi / RS</t>
  </si>
  <si>
    <t>Paraí / RS</t>
  </si>
  <si>
    <t>Paraíso do Sul / RS</t>
  </si>
  <si>
    <t>Pareci Novo / RS</t>
  </si>
  <si>
    <t>Parobé / RS</t>
  </si>
  <si>
    <t>Passa Sete / RS</t>
  </si>
  <si>
    <t>Passo do Sobrado / RS</t>
  </si>
  <si>
    <t>Passo Fundo / RS</t>
  </si>
  <si>
    <t>Paulo Bento / RS</t>
  </si>
  <si>
    <t>Paverama / RS</t>
  </si>
  <si>
    <t>Pedras Altas / RS</t>
  </si>
  <si>
    <t>Pedro Osório / RS</t>
  </si>
  <si>
    <t>Pejuçara / RS</t>
  </si>
  <si>
    <t>Pelotas / RS</t>
  </si>
  <si>
    <t>Picada Café / RS</t>
  </si>
  <si>
    <t>Pinhal / RS</t>
  </si>
  <si>
    <t>Pinhal da Serra / RS</t>
  </si>
  <si>
    <t>Pinhal Grande / RS</t>
  </si>
  <si>
    <t>Pinheirinho do Vale / RS</t>
  </si>
  <si>
    <t>Pinheiro Machado / RS</t>
  </si>
  <si>
    <t>Pinto Bandeira / RS</t>
  </si>
  <si>
    <t>Pirapó / RS</t>
  </si>
  <si>
    <t>Piratini / RS</t>
  </si>
  <si>
    <t>Planalto / RS</t>
  </si>
  <si>
    <t>Poço das Antas / RS</t>
  </si>
  <si>
    <t>Pontão / RS</t>
  </si>
  <si>
    <t>Ponte Preta / RS</t>
  </si>
  <si>
    <t>Portão / RS</t>
  </si>
  <si>
    <t>Porto Alegre / RS</t>
  </si>
  <si>
    <t>Porto Lucena / RS</t>
  </si>
  <si>
    <t>Porto Mauá / RS</t>
  </si>
  <si>
    <t>Porto Vera Cruz / RS</t>
  </si>
  <si>
    <t>Porto Xavier / RS</t>
  </si>
  <si>
    <t>Pouso Novo / RS</t>
  </si>
  <si>
    <t>Presidente Lucena / RS</t>
  </si>
  <si>
    <t>Progresso / RS</t>
  </si>
  <si>
    <t>Protásio Alves / RS</t>
  </si>
  <si>
    <t>Putinga / RS</t>
  </si>
  <si>
    <t>Avenida Hipólito Cardoso da Silveira, n° 450</t>
  </si>
  <si>
    <t>Avenida Fernando Abott, n° 715</t>
  </si>
  <si>
    <t>Avenida José Luchese, n° 311</t>
  </si>
  <si>
    <t>Rua Ervino Petry, n° 100</t>
  </si>
  <si>
    <t>Avenida Afonso Pena, n° 14</t>
  </si>
  <si>
    <t>Rua Saldanha Marinho, n° 620</t>
  </si>
  <si>
    <t>Rua Clementino Graminho, n° SN</t>
  </si>
  <si>
    <t>Rua Doutor Pires Porto, n° 332</t>
  </si>
  <si>
    <t>Rua Almirante Tamandaré, n° 140</t>
  </si>
  <si>
    <t>Avenida Capivara, n° 1314</t>
  </si>
  <si>
    <t>Rua Otavio Silveira, n° 330</t>
  </si>
  <si>
    <t>Avenida Independência, n° 172</t>
  </si>
  <si>
    <t>Rua Herculano Lopes, n° 220</t>
  </si>
  <si>
    <t>Avenida Walter Jobim, n° 171</t>
  </si>
  <si>
    <t>Rua Osvaldo Bastos, n° 685</t>
  </si>
  <si>
    <t>Avenida Padre Bernardo Rech, n° SN</t>
  </si>
  <si>
    <t>Praça Padre Basso, n° 15</t>
  </si>
  <si>
    <t>Rua Dr. Montaury, n° 10</t>
  </si>
  <si>
    <t>Rua Miguel Detoni, n° 201</t>
  </si>
  <si>
    <t>Rua Getúlio Vargas, n° 776</t>
  </si>
  <si>
    <t>Rua do Comercio, n° 429</t>
  </si>
  <si>
    <t>Rua Silvio Manfroi, n° 1</t>
  </si>
  <si>
    <t>Rua Leopoldo Aloisius Hinterholz, n° 1183</t>
  </si>
  <si>
    <t>Rua Li José Bonifacio, n° 279</t>
  </si>
  <si>
    <t>Avenida Alberto Pasqualine, n° 1478</t>
  </si>
  <si>
    <t>Avenida Ijuí, n° 1583</t>
  </si>
  <si>
    <t>Rua Souza Lobo, n° 350</t>
  </si>
  <si>
    <t>Avenida Pedro Zamban, n° 1000</t>
  </si>
  <si>
    <t>Rua Sagrada Família, n° 533</t>
  </si>
  <si>
    <t>Rua João Pessoa, n° 1299</t>
  </si>
  <si>
    <t>Avenida Willibaldo Koenig, n° 864</t>
  </si>
  <si>
    <t>Rodovia RS 494, n° 1630</t>
  </si>
  <si>
    <t>Rua das Hortênsias, n° 11</t>
  </si>
  <si>
    <t>Rua 21 de Abril, n° 60</t>
  </si>
  <si>
    <t>Rua Ana Amália Leite, n° 406</t>
  </si>
  <si>
    <t>Rua Tiradentes, n° 37</t>
  </si>
  <si>
    <t>Praça 20 de Marco, n° 165</t>
  </si>
  <si>
    <t>Avenida Alto Jacuí, n° 840</t>
  </si>
  <si>
    <t>Rua das Azaleias, n° 795</t>
  </si>
  <si>
    <t>Rua Pé Manoel G. Gonzáles, n° 509</t>
  </si>
  <si>
    <t>Avenida Edilio Luiz Chesties, n° 1305</t>
  </si>
  <si>
    <t>Rua Luiz Zucchetti, n° 284</t>
  </si>
  <si>
    <t>Rua Silva Jardim, n° 505</t>
  </si>
  <si>
    <t>Avenida Jacob Wagner Sobrinho, n° 939</t>
  </si>
  <si>
    <t>Avenida Bento Goncalves, n° 1400</t>
  </si>
  <si>
    <t>Rua São Nicolau, n° 79</t>
  </si>
  <si>
    <t>Rua Ipiranga, n° 1408</t>
  </si>
  <si>
    <t>Rua Emilio Jost, n° 387</t>
  </si>
  <si>
    <t>Avenida Dom Erico Ferrari, n° 145</t>
  </si>
  <si>
    <t>Rua Coronel Alfredo Steglich, n° 95</t>
  </si>
  <si>
    <t>Rua Fernando Luzzatto, n° 158</t>
  </si>
  <si>
    <t>Avenida Gustavo Konig, n° 65</t>
  </si>
  <si>
    <t>Rua Dr. Lourenco Zaccaro, n° 1449</t>
  </si>
  <si>
    <t>Avenida São João Batista, n° 415</t>
  </si>
  <si>
    <t>Avenida 28 de Dezembro, n° S/N</t>
  </si>
  <si>
    <t>Rua David Canabarro, n° 20</t>
  </si>
  <si>
    <t>Rua Ijuí, n° 80</t>
  </si>
  <si>
    <t>Avenida José Bortolini, n° 765</t>
  </si>
  <si>
    <t>Avenida Emilio Knaak, n° 1713</t>
  </si>
  <si>
    <t>Avenida Jorge Dariva, n° 1251</t>
  </si>
  <si>
    <t>Avenida Rio Grande, n° 1090</t>
  </si>
  <si>
    <t>Avenida Luiz Silveira, n° 755</t>
  </si>
  <si>
    <t>Rua Independência, n° 2321</t>
  </si>
  <si>
    <t>Rua Olavo Bilac, n° 59</t>
  </si>
  <si>
    <t>Avenida Konrad Adenauer, n° 1870</t>
  </si>
  <si>
    <t>Rua Waldo Machado de Oliveira, n° 177</t>
  </si>
  <si>
    <t>Avenida Presidente Castelo Branco, n° 1033</t>
  </si>
  <si>
    <t>Rua Max Muckler, n° 215</t>
  </si>
  <si>
    <t>Avenida João Inácio Teixeira, n° 70</t>
  </si>
  <si>
    <t>Avenida João Mosmann Filho, n° 143</t>
  </si>
  <si>
    <t>Avenida Pinheiro, n° 1500</t>
  </si>
  <si>
    <t>Rua Gustavo Jorge Dettenborn, n° 121</t>
  </si>
  <si>
    <t>Rua Doutor João Freitas, n° 75</t>
  </si>
  <si>
    <t>Rua Irmãs Consolada, n° 189</t>
  </si>
  <si>
    <t>Rua Quatro de Julho, n° 7346</t>
  </si>
  <si>
    <t>Rua Capistrano de Abreu, n° 154</t>
  </si>
  <si>
    <t>Rua Herculano de Freitas, n° 67</t>
  </si>
  <si>
    <t>Rua Getúlio Vargas, n° 597</t>
  </si>
  <si>
    <t>Rua Marechal Deodoro, n° 404</t>
  </si>
  <si>
    <t>Avenida Fridolino Ritter, n° 330</t>
  </si>
  <si>
    <t>Rua Treze de Maio, n° 1922</t>
  </si>
  <si>
    <t>Rua Sadi Antônio Arnoldo, n° 1031</t>
  </si>
  <si>
    <t>Avenida Integração, n° 2691</t>
  </si>
  <si>
    <t>Rua Mauá, n° 513</t>
  </si>
  <si>
    <t>Rua Dutra de Andrades, n° 561</t>
  </si>
  <si>
    <t>Rua Afonso de Medeiros, n° 562</t>
  </si>
  <si>
    <t>Rua Comendador Freitas, n° 255</t>
  </si>
  <si>
    <t>Rua Humberto de Campos, n° 732</t>
  </si>
  <si>
    <t>Avenida São Pedro, n° 1213</t>
  </si>
  <si>
    <t>Avenida Júlio de Mailhos, n° 1613</t>
  </si>
  <si>
    <t>Avenida Severino Senhori, n° 299</t>
  </si>
  <si>
    <t>Rua Nove de Outubro, n° 229</t>
  </si>
  <si>
    <t>Avenida Ipiranga, n° 310</t>
  </si>
  <si>
    <t>Rua Castelo Branco, n° 204</t>
  </si>
  <si>
    <t>Rua 2 a R Uruguai, n° 155</t>
  </si>
  <si>
    <t>Avenida Vera Cruz, n° 204</t>
  </si>
  <si>
    <t>Rua Independência, n° 267</t>
  </si>
  <si>
    <t>Rua Cirilo Pretto, n° 20</t>
  </si>
  <si>
    <t>Rua Ipiranga, n° 211</t>
  </si>
  <si>
    <t>Rua Frei Constantino, n° 88</t>
  </si>
  <si>
    <t>Rua Antônio Stella, n° 101</t>
  </si>
  <si>
    <t>Rua Duque de Caxias, n° 333</t>
  </si>
  <si>
    <t>Rua Baltazar Brum, n° 714</t>
  </si>
  <si>
    <t>Rua Isidoro Eisenberg, n° SN</t>
  </si>
  <si>
    <t>Rua Humaitá, n° 69</t>
  </si>
  <si>
    <t>Rua Goncalves Dias, n° 875</t>
  </si>
  <si>
    <t>Rua Jaime Ferreira de Moura, n° 812</t>
  </si>
  <si>
    <t>Rua Hortensias, n° 57</t>
  </si>
  <si>
    <t>Rua Moises Cantarelli, n° 368</t>
  </si>
  <si>
    <t>Fortaleza, 201</t>
  </si>
  <si>
    <t>98335-000</t>
  </si>
  <si>
    <t xml:space="preserve"> BOA VISTA DAS MISSOES</t>
  </si>
  <si>
    <t>Av. Três Passos, 271</t>
  </si>
  <si>
    <t>98918-000</t>
  </si>
  <si>
    <t xml:space="preserve"> BOA VISTA DO BURICA</t>
  </si>
  <si>
    <t xml:space="preserve">SALA </t>
  </si>
  <si>
    <t>Fábio Mayer Barasuol</t>
  </si>
  <si>
    <t>Av. Cinco Irmãos, 1130</t>
  </si>
  <si>
    <t>98118-000</t>
  </si>
  <si>
    <t xml:space="preserve"> BOA VISTA DO CADEADO</t>
  </si>
  <si>
    <t>EDIF CENTRO DE ASSIST SOC</t>
  </si>
  <si>
    <t>Av. Oraclides Lima Gomes, S/N</t>
  </si>
  <si>
    <t xml:space="preserve"> BOA VISTA DO INCRA</t>
  </si>
  <si>
    <t>PAVILH</t>
  </si>
  <si>
    <t>Rua Emancipação, 2470</t>
  </si>
  <si>
    <t>95727-000</t>
  </si>
  <si>
    <t>Frederico Arcari Becker</t>
  </si>
  <si>
    <t>Av. Manuel Silveira de Azevedo, 2887</t>
  </si>
  <si>
    <t>95290-000</t>
  </si>
  <si>
    <t xml:space="preserve"> BOM JESUS</t>
  </si>
  <si>
    <t>Av. Guilherme Winter, 65</t>
  </si>
  <si>
    <t>95765-000</t>
  </si>
  <si>
    <t xml:space="preserve"> BOM PRINCIPIO</t>
  </si>
  <si>
    <t>CRAS</t>
  </si>
  <si>
    <t>Av. Castelo Branco, 685</t>
  </si>
  <si>
    <t>98575-000</t>
  </si>
  <si>
    <t xml:space="preserve"> BOM PROGRESSO</t>
  </si>
  <si>
    <t>Sem. Pinheiro Machado, 35</t>
  </si>
  <si>
    <t>95870-000</t>
  </si>
  <si>
    <t xml:space="preserve"> BOM RETIRO DO SUL</t>
  </si>
  <si>
    <t>Sinimbu, 644</t>
  </si>
  <si>
    <t>95920-000</t>
  </si>
  <si>
    <t xml:space="preserve"> BOQUEIRAO DO LEAO</t>
  </si>
  <si>
    <t>João Gonçalves, 296</t>
  </si>
  <si>
    <t xml:space="preserve"> BOSSOROCA</t>
  </si>
  <si>
    <t>Silvio Ceccado, S/N</t>
  </si>
  <si>
    <t>98733-000</t>
  </si>
  <si>
    <t xml:space="preserve"> BOZANO</t>
  </si>
  <si>
    <t>ANDAR SEGUNDO</t>
  </si>
  <si>
    <t>Am. Mal.Floriano Peixoto, 260</t>
  </si>
  <si>
    <t>95790-000</t>
  </si>
  <si>
    <t xml:space="preserve"> BRAGA</t>
  </si>
  <si>
    <t>Guilherme hartmann, 260</t>
  </si>
  <si>
    <t xml:space="preserve"> BROCHIER</t>
  </si>
  <si>
    <t>Do Comércio, 566</t>
  </si>
  <si>
    <t>96750-000</t>
  </si>
  <si>
    <t xml:space="preserve"> BUTIA</t>
  </si>
  <si>
    <t>Município de Pelotas</t>
  </si>
  <si>
    <t>Município de Picada Café</t>
  </si>
  <si>
    <t>Município de Pinhal</t>
  </si>
  <si>
    <t>Município de Pinhal da Serra</t>
  </si>
  <si>
    <t>Município de Pinhal Grande</t>
  </si>
  <si>
    <t>Município de Pinheirinho do Vale</t>
  </si>
  <si>
    <t>Município de Pinheiro Machado</t>
  </si>
  <si>
    <t>Município de Pinto Bandeira</t>
  </si>
  <si>
    <t>Município de Pirapó</t>
  </si>
  <si>
    <t>Município de Piratini</t>
  </si>
  <si>
    <t>Município de Planalto</t>
  </si>
  <si>
    <t>Município de Poço das Antas</t>
  </si>
  <si>
    <t>Município de Pontão</t>
  </si>
  <si>
    <t>Município de Ponte Preta</t>
  </si>
  <si>
    <t>Município de Portão</t>
  </si>
  <si>
    <t>Município de Porto Alegre</t>
  </si>
  <si>
    <t>Município de Porto Lucena</t>
  </si>
  <si>
    <t>Município de Porto Mauá</t>
  </si>
  <si>
    <t>Município de Porto Vera Cruz</t>
  </si>
  <si>
    <t>Município de Porto Xavier</t>
  </si>
  <si>
    <t>Município de Pouso Novo</t>
  </si>
  <si>
    <t>Município de Presidente Lucena</t>
  </si>
  <si>
    <t>Município de Progresso</t>
  </si>
  <si>
    <t>Município de Protásio Alves</t>
  </si>
  <si>
    <t>Município de Putinga</t>
  </si>
  <si>
    <t>Município de Quaraí</t>
  </si>
  <si>
    <t>Município de Quatro Irmãos</t>
  </si>
  <si>
    <t>Município de Quevedos</t>
  </si>
  <si>
    <t>Município de Quinze de Novembro</t>
  </si>
  <si>
    <t>Município de Redentora</t>
  </si>
  <si>
    <t>Município de Relvado</t>
  </si>
  <si>
    <t>Município de Restinga Seca</t>
  </si>
  <si>
    <t>Município de Rio dos Índios</t>
  </si>
  <si>
    <t>Município de Rio Grande</t>
  </si>
  <si>
    <t>Município de Rio Pardo</t>
  </si>
  <si>
    <t>Município de Riozinho</t>
  </si>
  <si>
    <t>Município de Roca Sales</t>
  </si>
  <si>
    <t>Município de Rodeio Bonito</t>
  </si>
  <si>
    <t>Município de Rolador</t>
  </si>
  <si>
    <t>Município de Rolante</t>
  </si>
  <si>
    <t>Município de Ronda Alta</t>
  </si>
  <si>
    <t>Município de Rondinha</t>
  </si>
  <si>
    <t>Município de Roque Gonzales</t>
  </si>
  <si>
    <t>Município de Rosário do Sul</t>
  </si>
  <si>
    <t>Município de Sagrada Família</t>
  </si>
  <si>
    <t>Município de Saldanha Marinho</t>
  </si>
  <si>
    <t>Município de Salto do Jacuí</t>
  </si>
  <si>
    <t>Município de Salvador das Missões</t>
  </si>
  <si>
    <t>Município de Salvador do Sul</t>
  </si>
  <si>
    <t>Município de Sananduva</t>
  </si>
  <si>
    <t>Município de Santa Bárbara do Sul</t>
  </si>
  <si>
    <t>Município de Santa Cecília do Sul</t>
  </si>
  <si>
    <t>Município de Santa Clara do Sul</t>
  </si>
  <si>
    <t>Município de Santa Cruz do Sul</t>
  </si>
  <si>
    <t>Município de Santa Margarida do Sul</t>
  </si>
  <si>
    <t>Município de Santa Maria</t>
  </si>
  <si>
    <t>Município de Santa Maria do Herval</t>
  </si>
  <si>
    <t>Município de Santa Rosa</t>
  </si>
  <si>
    <t>Município de Santa Tereza</t>
  </si>
  <si>
    <t>Município de Santa Vitória do Palmar</t>
  </si>
  <si>
    <t>Município de Santana da Boa Vista</t>
  </si>
  <si>
    <t>Município de Santana do Livramento</t>
  </si>
  <si>
    <t>Município de Santiago</t>
  </si>
  <si>
    <t>Município de Santo Ângelo</t>
  </si>
  <si>
    <t>Município de Santo Antônio da Patrulha</t>
  </si>
  <si>
    <t>Município de Santo Antônio das Missões</t>
  </si>
  <si>
    <t>Município de Santo Antônio do Palma</t>
  </si>
  <si>
    <t>Município de Santo Antônio do Planalto</t>
  </si>
  <si>
    <t>Município de Santo Augusto</t>
  </si>
  <si>
    <t>Município de Santo Cristo</t>
  </si>
  <si>
    <t>Município de Santo Expedito do Sul</t>
  </si>
  <si>
    <t>Município de São Borja</t>
  </si>
  <si>
    <t>Município de São Domingos do Sul</t>
  </si>
  <si>
    <t>Município de São Francisco de Assis</t>
  </si>
  <si>
    <t>Município de São Francisco de Paula</t>
  </si>
  <si>
    <t>Município de São Gabriel</t>
  </si>
  <si>
    <t>Município de São Jerônimo</t>
  </si>
  <si>
    <t>Município de São João da Urtiga</t>
  </si>
  <si>
    <t>Município de São João do Polêsine</t>
  </si>
  <si>
    <t>Município de São Jorge</t>
  </si>
  <si>
    <t>Município de São José das Missões</t>
  </si>
  <si>
    <t>Município de São José do Herval</t>
  </si>
  <si>
    <t>Município de São José do Hortêncio</t>
  </si>
  <si>
    <t>Município de São José do Inhacorá</t>
  </si>
  <si>
    <t>Município de São José do Norte</t>
  </si>
  <si>
    <t>Município de São José do Ouro</t>
  </si>
  <si>
    <t>Município de São José do Sul</t>
  </si>
  <si>
    <t>Município de São José dos Ausentes</t>
  </si>
  <si>
    <t>Município de São Leopoldo</t>
  </si>
  <si>
    <t>Município de São Lourenço do Sul</t>
  </si>
  <si>
    <t>Município de São Luiz Gonzaga</t>
  </si>
  <si>
    <t>Município de São Marcos</t>
  </si>
  <si>
    <t>Município de São Martinho</t>
  </si>
  <si>
    <t>Município de São Martinho da Serra</t>
  </si>
  <si>
    <t>Município de São Miguel das Missões</t>
  </si>
  <si>
    <t>Município de São Nicolau</t>
  </si>
  <si>
    <t>Município de São Paulo das Missões</t>
  </si>
  <si>
    <t>Município de São Pedro da Serra</t>
  </si>
  <si>
    <t>Município de São Pedro das Missões</t>
  </si>
  <si>
    <t>Município de São Pedro do Butiá</t>
  </si>
  <si>
    <t>Município de São Pedro do Sul</t>
  </si>
  <si>
    <t>Município de São Sebastião do Caí</t>
  </si>
  <si>
    <t>Município de São Sepé</t>
  </si>
  <si>
    <t>Município de São Valentim</t>
  </si>
  <si>
    <t>Município de São Valentim do Sul</t>
  </si>
  <si>
    <t>Município de São Valério do Sul</t>
  </si>
  <si>
    <t>Município de São Vendelino</t>
  </si>
  <si>
    <t>Município de São Vicente do Sul</t>
  </si>
  <si>
    <t>Município de Sapiranga</t>
  </si>
  <si>
    <t>Município de Sapucaia do Sul</t>
  </si>
  <si>
    <t>Município de Sarandi</t>
  </si>
  <si>
    <t>Município de Seberi</t>
  </si>
  <si>
    <t>Município de Sede Nova</t>
  </si>
  <si>
    <t>Município de Segredo</t>
  </si>
  <si>
    <t>Município de Selbach</t>
  </si>
  <si>
    <t>Município de Senador Salgado Filho</t>
  </si>
  <si>
    <t>Município de Sentinela do Sul</t>
  </si>
  <si>
    <t>Município de Serafina Corrêa</t>
  </si>
  <si>
    <t>O art. 21 da NOB-SUAS/2012, aponta o que requer a elaboração de um diagnóstico socioterritorial:</t>
  </si>
  <si>
    <t>3. OBJETIVOS GERAIS E ESPECÍFICOS</t>
  </si>
  <si>
    <t>3.1. Objetivo Geral:</t>
  </si>
  <si>
    <t>3.2. Objetivos Específicos:</t>
  </si>
  <si>
    <t>4. DIRETRIZES E PRIORIDADES DELIBERADAS</t>
  </si>
  <si>
    <t>5. AÇÕES  E  ESTRATÉGIAS CORRESPONDENTES PARA A SUA IMPLEMENTAÇÃO</t>
  </si>
  <si>
    <t>Descrever serviços de acordo com a Tipificação Nacional, programas, projetos e benefícios serão realizados pelo município ou em parcerias.</t>
  </si>
  <si>
    <r>
      <t>a)</t>
    </r>
    <r>
      <rPr>
        <sz val="7"/>
        <color indexed="8"/>
        <rFont val="Times New Roman"/>
        <family val="1"/>
      </rPr>
      <t xml:space="preserve">      </t>
    </r>
    <r>
      <rPr>
        <sz val="12"/>
        <color indexed="8"/>
        <rFont val="Arial"/>
        <family val="2"/>
      </rPr>
      <t>Serviço Socioassistencial de PSB</t>
    </r>
  </si>
  <si>
    <r>
      <t>b)</t>
    </r>
    <r>
      <rPr>
        <sz val="7"/>
        <color indexed="8"/>
        <rFont val="Times New Roman"/>
        <family val="1"/>
      </rPr>
      <t xml:space="preserve">      </t>
    </r>
    <r>
      <rPr>
        <sz val="12"/>
        <color indexed="8"/>
        <rFont val="Arial"/>
        <family val="2"/>
      </rPr>
      <t xml:space="preserve">Tipos  de investimento: </t>
    </r>
  </si>
  <si>
    <r>
      <t>c)</t>
    </r>
    <r>
      <rPr>
        <sz val="7"/>
        <color indexed="8"/>
        <rFont val="Times New Roman"/>
        <family val="1"/>
      </rPr>
      <t xml:space="preserve">      </t>
    </r>
    <r>
      <rPr>
        <sz val="12"/>
        <color indexed="8"/>
        <rFont val="Arial"/>
        <family val="2"/>
      </rPr>
      <t xml:space="preserve">Fontes de financiamento: </t>
    </r>
  </si>
  <si>
    <t xml:space="preserve">b) Tipos de investimento: </t>
  </si>
  <si>
    <t>c) Fonte de financiamento:</t>
  </si>
  <si>
    <t xml:space="preserve">Termo de Adesão do </t>
  </si>
  <si>
    <t xml:space="preserve">          b) Tipos de investimento: </t>
  </si>
  <si>
    <t xml:space="preserve">          c) Fonte de financiamento: </t>
  </si>
  <si>
    <t>Metas</t>
  </si>
  <si>
    <t>Ações</t>
  </si>
  <si>
    <t xml:space="preserve">Resultados e impactos esperados a partir do planejamento e ações propostas para a politica  de Assistência Social. </t>
  </si>
  <si>
    <t xml:space="preserve">Apresentar os recursos, financeiros, materiais e humanos para a execução da politica de Assistência Social no Município.  </t>
  </si>
  <si>
    <t>Categoria Profissional</t>
  </si>
  <si>
    <t>Quantitativo de RH existente</t>
  </si>
  <si>
    <t>Total Existente</t>
  </si>
  <si>
    <t>Total Necessário</t>
  </si>
  <si>
    <t>Comissionado</t>
  </si>
  <si>
    <t>Efetivo</t>
  </si>
  <si>
    <t>Processo Seletivo</t>
  </si>
  <si>
    <t>Assistente Social</t>
  </si>
  <si>
    <t>Psicólogo</t>
  </si>
  <si>
    <t>Pedagogo</t>
  </si>
  <si>
    <t>Advogado</t>
  </si>
  <si>
    <t>Prof. Nível Médio</t>
  </si>
  <si>
    <t>Prof. Nível Fund.</t>
  </si>
  <si>
    <t>10. COBERTURA DA REDE PRESTADORA DE SERVIÇOS</t>
  </si>
  <si>
    <t xml:space="preserve">Apresentar a rede de atendimento socioassistencial pública e privada existente no município. </t>
  </si>
  <si>
    <t>11. INDICADORES DE MONITORAMENTO E AVALIAÇÃO</t>
  </si>
  <si>
    <t>12. ESPAÇO TEMPORAL DE EXECUÇÃO</t>
  </si>
  <si>
    <t>O Plano Municipal de Assistência Social tem seu período de execução de 2014 a 2017.</t>
  </si>
  <si>
    <t>13. APROVAÇÃO DO CMAS</t>
  </si>
  <si>
    <t>Parecer do CMAS:</t>
  </si>
  <si>
    <t>Data da reunião:</t>
  </si>
  <si>
    <t>Ata nº:</t>
  </si>
  <si>
    <t>Resolução nº:</t>
  </si>
  <si>
    <t>DEPARTAMENTO DE ASSISTÊNCIA SOCIAL - DAS</t>
  </si>
  <si>
    <t>Termo de Adesão:</t>
  </si>
  <si>
    <t>N° da Macro Ação</t>
  </si>
  <si>
    <t>Atendimento prioritário para o acompanhamento das famílias e seus integrantes.</t>
  </si>
  <si>
    <t>Atendimento e acompanhamento grupal de mulheres, idosos, crianças, adolescentes e jovens de forma articulada com a rede socioassistencial.</t>
  </si>
  <si>
    <t>Atendimentos por meio de visitas domiciliares entre outros.</t>
  </si>
  <si>
    <t>Formulação, implementação e estratégias que apoiem o acesso às informações dos serviços socioassistenciais ao público alvo da política.</t>
  </si>
  <si>
    <t>Sim ou Não</t>
  </si>
  <si>
    <t>MACRO AÇÕES</t>
  </si>
  <si>
    <t xml:space="preserve">Famílias atendidas </t>
  </si>
  <si>
    <t>Macro Ação</t>
  </si>
  <si>
    <t>FINANCEIRO (VALORES EM R$ 1,00)</t>
  </si>
  <si>
    <t>Responsável pelo Controle Interno Municipal</t>
  </si>
  <si>
    <t>Secretário Municipal de Assistência Social</t>
  </si>
  <si>
    <t>Presidente do Conselho Municipal de Assistência Social</t>
  </si>
  <si>
    <t xml:space="preserve"> DOUTOR MAURICIO CARDOSO</t>
  </si>
  <si>
    <t>Marechal Deodoro 967</t>
  </si>
  <si>
    <t>98925-000</t>
  </si>
  <si>
    <t xml:space="preserve"> DOUTOR RICARDO</t>
  </si>
  <si>
    <t>KM 21</t>
  </si>
  <si>
    <t>RS-332 Km 21. 3699</t>
  </si>
  <si>
    <t>95967-000</t>
  </si>
  <si>
    <t>Estrada da arrozeira 270</t>
  </si>
  <si>
    <t>92990-000</t>
  </si>
  <si>
    <t xml:space="preserve"> ELDORADO DO SUL</t>
  </si>
  <si>
    <t xml:space="preserve">Rua Monsenhor Scalabrini 1047 </t>
  </si>
  <si>
    <t>95960-000</t>
  </si>
  <si>
    <t xml:space="preserve"> ENCANTADO</t>
  </si>
  <si>
    <t>Av Rio Branco 261</t>
  </si>
  <si>
    <t>96610-000</t>
  </si>
  <si>
    <t xml:space="preserve"> ENCRUZILHADA DO SUL</t>
  </si>
  <si>
    <t>Antonio |Trombetta  35</t>
  </si>
  <si>
    <t>99690-000</t>
  </si>
  <si>
    <t xml:space="preserve"> ENTRE RIOS DO SUL</t>
  </si>
  <si>
    <t>ANEXO I</t>
  </si>
  <si>
    <t>Francisco Richter 601</t>
  </si>
  <si>
    <t>98855-000</t>
  </si>
  <si>
    <t xml:space="preserve"> ENTRE-IJUIS</t>
  </si>
  <si>
    <t>Danilo Lorenzi 858</t>
  </si>
  <si>
    <t>99645-000</t>
  </si>
  <si>
    <t>Olinda Watter 137</t>
  </si>
  <si>
    <t>99920-000</t>
  </si>
  <si>
    <t xml:space="preserve"> EREBANGO</t>
  </si>
  <si>
    <t>Praça da Bandeira 354</t>
  </si>
  <si>
    <t>99700-000</t>
  </si>
  <si>
    <t xml:space="preserve"> ERECHIM</t>
  </si>
  <si>
    <t>Odir João Boehm</t>
  </si>
  <si>
    <t>Guilherme Eduardo fett 56</t>
  </si>
  <si>
    <t>99140-000</t>
  </si>
  <si>
    <t xml:space="preserve"> ERNESTINA</t>
  </si>
  <si>
    <t>Agustino Sinski</t>
  </si>
  <si>
    <t>Capitão Batista Grando 242</t>
  </si>
  <si>
    <t>99750-000</t>
  </si>
  <si>
    <t xml:space="preserve"> ERVAL GRANDE</t>
  </si>
  <si>
    <t>Av do Comercio 364</t>
  </si>
  <si>
    <t>98390-000</t>
  </si>
  <si>
    <t xml:space="preserve"> ERVAL SECO</t>
  </si>
  <si>
    <t>São João 1391</t>
  </si>
  <si>
    <t>95380-000</t>
  </si>
  <si>
    <t xml:space="preserve"> ESMERALDA</t>
  </si>
  <si>
    <t>Av. Rio Branco 1626</t>
  </si>
  <si>
    <t>98635-000</t>
  </si>
  <si>
    <t xml:space="preserve"> ESPERANCA DO SUL</t>
  </si>
  <si>
    <t>ANEXO SALA 01</t>
  </si>
  <si>
    <t>Praça Borges de Mediros S/N</t>
  </si>
  <si>
    <t>99400-000</t>
  </si>
  <si>
    <t xml:space="preserve"> ESPUMOSO</t>
  </si>
  <si>
    <t>Fiorelo Piazzetta 95</t>
  </si>
  <si>
    <t>99930-000</t>
  </si>
  <si>
    <t xml:space="preserve"> ESTACAO</t>
  </si>
  <si>
    <t>Presidente Lucena 3,454</t>
  </si>
  <si>
    <t>93600-000</t>
  </si>
  <si>
    <t xml:space="preserve"> ESTANCIA VELHA</t>
  </si>
  <si>
    <t>51 - 3695-1111</t>
  </si>
  <si>
    <t>53 - 3267-1122</t>
  </si>
  <si>
    <t>51 - 3616-2002</t>
  </si>
  <si>
    <t>55 - 3537-7516 / 3537-7500</t>
  </si>
  <si>
    <t>53 - 3249-1013</t>
  </si>
  <si>
    <t>55 - 3525-1166</t>
  </si>
  <si>
    <t>51 - 3744-1112</t>
  </si>
  <si>
    <t>54 - 3374-1177</t>
  </si>
  <si>
    <t>54 - 3355-1122</t>
  </si>
  <si>
    <t>54 - 3380-1060</t>
  </si>
  <si>
    <t>54 - 3324-8500</t>
  </si>
  <si>
    <t>51 - 3545-1377</t>
  </si>
  <si>
    <t>55 - 3331-8200</t>
  </si>
  <si>
    <t>51 - 3774-1322</t>
  </si>
  <si>
    <t>51 - 3627-8200</t>
  </si>
  <si>
    <t>51 - 3754-1100</t>
  </si>
  <si>
    <t>55 - 3539-1474</t>
  </si>
  <si>
    <t>55 - 3785-1122</t>
  </si>
  <si>
    <t>54 - 3233-1050</t>
  </si>
  <si>
    <t>54 - 3336-1001</t>
  </si>
  <si>
    <t>55 - 3745-1288</t>
  </si>
  <si>
    <t>55 - 3227-1313</t>
  </si>
  <si>
    <t>55 - 3366-1100</t>
  </si>
  <si>
    <t>51 - 3613-3160</t>
  </si>
  <si>
    <t>55 - 3433-2323/ 3433-2730</t>
  </si>
  <si>
    <t>51 - 3628-5104</t>
  </si>
  <si>
    <t>54 - 3528-1170</t>
  </si>
  <si>
    <t>55 - 3267-1070</t>
  </si>
  <si>
    <t>51 - 3563-8800</t>
  </si>
  <si>
    <t>55 - 3743-1122</t>
  </si>
  <si>
    <t>55 - 3629-1087</t>
  </si>
  <si>
    <t>54 - 3368-1328</t>
  </si>
  <si>
    <t>53 - 3261-2633</t>
  </si>
  <si>
    <t>55 - 3255-1559</t>
  </si>
  <si>
    <t>54 - 3253-1161</t>
  </si>
  <si>
    <t>55 - 3272-9030</t>
  </si>
  <si>
    <t>55 - 3318-1300</t>
  </si>
  <si>
    <t>55 - 3271-1818</t>
  </si>
  <si>
    <t>51 - 3616-4107</t>
  </si>
  <si>
    <t>54 - 3392-1082</t>
  </si>
  <si>
    <t>54 - 3358-9100</t>
  </si>
  <si>
    <t>51 - 3765-1162</t>
  </si>
  <si>
    <t>51 - 3982-1021</t>
  </si>
  <si>
    <t>55 - 3616-5105</t>
  </si>
  <si>
    <t>55 - 3282-1244</t>
  </si>
  <si>
    <t>55 - 3755-1133</t>
  </si>
  <si>
    <t>51 - 3552-1444</t>
  </si>
  <si>
    <t>51 - 3445-5022</t>
  </si>
  <si>
    <t>55 - 3435-2100</t>
  </si>
  <si>
    <t>54 - 3551-1255</t>
  </si>
  <si>
    <t>51 - 3615-2058</t>
  </si>
  <si>
    <t>55 - 3256-1122</t>
  </si>
  <si>
    <t>51 - 3628-1322</t>
  </si>
  <si>
    <t>51 - 3614-4142</t>
  </si>
  <si>
    <t>54 - 3342-9500</t>
  </si>
  <si>
    <t>54 - 3372-1334</t>
  </si>
  <si>
    <t>51 - 3495-6125</t>
  </si>
  <si>
    <t>54 - 3524-1141</t>
  </si>
  <si>
    <t>51 - 3705-1122</t>
  </si>
  <si>
    <t>55 - 3259-1122</t>
  </si>
  <si>
    <t>54 - 3313-3822</t>
  </si>
  <si>
    <t>51 - 3784-1085</t>
  </si>
  <si>
    <t>55 - 3784-1085</t>
  </si>
  <si>
    <t>54 - 3397-1166</t>
  </si>
  <si>
    <t>51 - 3694-1333</t>
  </si>
  <si>
    <t>55 - 3554-1005</t>
  </si>
  <si>
    <t>54 - 3319-1130</t>
  </si>
  <si>
    <t>54 - 3231-1080</t>
  </si>
  <si>
    <t>54 - 3457-2050</t>
  </si>
  <si>
    <t>51 - 3649-8200</t>
  </si>
  <si>
    <t>54 - 3393-1100</t>
  </si>
  <si>
    <t>51 - 3605-1055</t>
  </si>
  <si>
    <t>53 - 3224-0120</t>
  </si>
  <si>
    <t>51 - 3569-1455</t>
  </si>
  <si>
    <t>51 - 3673-1166</t>
  </si>
  <si>
    <t>51 - 3755-1122</t>
  </si>
  <si>
    <t>54 - 3612-2107</t>
  </si>
  <si>
    <t>54 - 3386-1111</t>
  </si>
  <si>
    <t>54 - 3332-2600</t>
  </si>
  <si>
    <t>54 - 3616-1321</t>
  </si>
  <si>
    <t>54 - 3362-1270</t>
  </si>
  <si>
    <t>54 - 3323-1212</t>
  </si>
  <si>
    <t>54 - 3275-1333</t>
  </si>
  <si>
    <t>54 - 3273-1649</t>
  </si>
  <si>
    <t>54 - 3360-1001</t>
  </si>
  <si>
    <t>51 - 3757-1122</t>
  </si>
  <si>
    <t>55 - 3616-6333</t>
  </si>
  <si>
    <t>55 - 3250-1150</t>
  </si>
  <si>
    <t>51 - 3565-1111</t>
  </si>
  <si>
    <t>54 - 3296-1600</t>
  </si>
  <si>
    <t>55 - 3266-1714</t>
  </si>
  <si>
    <t>54 - 3281-8400</t>
  </si>
  <si>
    <t>54 - 3242-8200</t>
  </si>
  <si>
    <t>55 - 3338-1022</t>
  </si>
  <si>
    <t>54 - 3294-1005</t>
  </si>
  <si>
    <t>51 - 3479-2200</t>
  </si>
  <si>
    <t>55 - 3757-1100</t>
  </si>
  <si>
    <t>51 - 3616-5010 / 3616-5011 / 3616-5015</t>
  </si>
  <si>
    <t>51 - 3594-9999</t>
  </si>
  <si>
    <t>55 - 3544-1033 / 3544-1044 / 3544-1055</t>
  </si>
  <si>
    <t>55 - 3797-1100</t>
  </si>
  <si>
    <t>54 - 3617-8051</t>
  </si>
  <si>
    <t>51 - 3663-8200</t>
  </si>
  <si>
    <t>54 - 3531-1266</t>
  </si>
  <si>
    <t>51 - 3668-1200</t>
  </si>
  <si>
    <t>55 - 3742-7305</t>
  </si>
  <si>
    <t>55 - 3791-1123</t>
  </si>
  <si>
    <t>55 - 3376-9100</t>
  </si>
  <si>
    <t>51 - 3734-2220</t>
  </si>
  <si>
    <t>54 - 3477-1233</t>
  </si>
  <si>
    <t>55 - 3262-1122</t>
  </si>
  <si>
    <t>51 - 3633-9333</t>
  </si>
  <si>
    <t>51 - 3953-1000</t>
  </si>
  <si>
    <t>51 - 3616-6041</t>
  </si>
  <si>
    <t>51 - 3730-1077</t>
  </si>
  <si>
    <t>54 - 3316-7100/ 3316-7108</t>
  </si>
  <si>
    <t>54 - 3613-0095</t>
  </si>
  <si>
    <t>51 - 3761-1044</t>
  </si>
  <si>
    <t>53 - 3613-0145</t>
  </si>
  <si>
    <t>53 - 3255-1299</t>
  </si>
  <si>
    <t>55 - 3377-1200</t>
  </si>
  <si>
    <t>53 - 3309-6023/ 3309-6000</t>
  </si>
  <si>
    <t>54 - 3285-1300</t>
  </si>
  <si>
    <t>55 - 3754-1105</t>
  </si>
  <si>
    <t>54 - 3584-0250</t>
  </si>
  <si>
    <t>55 - 3278-1135 / 3278-1032</t>
  </si>
  <si>
    <t>55 - 3792-1075</t>
  </si>
  <si>
    <t>53 - 3248-3500</t>
  </si>
  <si>
    <t>54 - 3468-0210</t>
  </si>
  <si>
    <t>55 - 3351-1110</t>
  </si>
  <si>
    <t>53 - 3257-1264</t>
  </si>
  <si>
    <t>55 - 3794-1133</t>
  </si>
  <si>
    <t>51 - 3773-1122</t>
  </si>
  <si>
    <t>54 - 3308-1900</t>
  </si>
  <si>
    <t>54 - 3568-0008</t>
  </si>
  <si>
    <t>51 - 3562-1566</t>
  </si>
  <si>
    <t>51 - 3289-3591 / 3289-3726 / 3289-3785</t>
  </si>
  <si>
    <t>55 - 3565-1300</t>
  </si>
  <si>
    <t>55 - 3545-1146</t>
  </si>
  <si>
    <t>55 - 3613-9043/ 3613-9200</t>
  </si>
  <si>
    <t>55 - 3354-0700</t>
  </si>
  <si>
    <t>51 - 3775-1100</t>
  </si>
  <si>
    <t>51 - 3445-3111</t>
  </si>
  <si>
    <t>51 - 3788-1122</t>
  </si>
  <si>
    <t>54 - 3276-1225</t>
  </si>
  <si>
    <t>51 - 3777-1200</t>
  </si>
  <si>
    <t>55 - 3423-1001/ 3423-1961</t>
  </si>
  <si>
    <t>54 - 3614-1107</t>
  </si>
  <si>
    <t>55 - 3279-1077</t>
  </si>
  <si>
    <t>54 - 3322-1051</t>
  </si>
  <si>
    <t>55 - 3556-1174</t>
  </si>
  <si>
    <t>51 - 3776-1122</t>
  </si>
  <si>
    <t>55 - 3261-3200</t>
  </si>
  <si>
    <t>54 - 3614-2106</t>
  </si>
  <si>
    <t>53 - 3233-8401</t>
  </si>
  <si>
    <t>51 - 3731-1225</t>
  </si>
  <si>
    <t>51 - 3548-1090</t>
  </si>
  <si>
    <t>51 - 3753-2166</t>
  </si>
  <si>
    <t>55 - 3798-1155</t>
  </si>
  <si>
    <t>55 - 3614-7080</t>
  </si>
  <si>
    <t>51 - 3547-1188</t>
  </si>
  <si>
    <t>54 - 3364-5900</t>
  </si>
  <si>
    <t>54 - 3365-1417/ 3365-1188</t>
  </si>
  <si>
    <t>55 - 3365-1233</t>
  </si>
  <si>
    <t>55 - 3231-2133 / 3231-2844</t>
  </si>
  <si>
    <t>55 - 3616-9202</t>
  </si>
  <si>
    <t>55 - 3373-1172</t>
  </si>
  <si>
    <t>55 - 3327-1400</t>
  </si>
  <si>
    <t>55 - 3358-1101</t>
  </si>
  <si>
    <t>51 - 3638-1221</t>
  </si>
  <si>
    <t>Município de Dois Irmãos das Missões</t>
  </si>
  <si>
    <t>Município de Dois Lajeados</t>
  </si>
  <si>
    <t>Município de Dom Feliciano</t>
  </si>
  <si>
    <t>Município de Dom Pedrito</t>
  </si>
  <si>
    <t>Município de Dom Pedro de Alcântara</t>
  </si>
  <si>
    <t>Município de Dona Francisca</t>
  </si>
  <si>
    <t>Município de Doutor Maurício Cardoso</t>
  </si>
  <si>
    <t>Município de Doutor Ricardo</t>
  </si>
  <si>
    <t>Município de Eldorado do Sul</t>
  </si>
  <si>
    <t>Município de Encantado</t>
  </si>
  <si>
    <t>Município de Encruzilhada do Sul</t>
  </si>
  <si>
    <t>Município de Engenho Velho</t>
  </si>
  <si>
    <t>Município de Entre Rios do Sul</t>
  </si>
  <si>
    <t>Município de Entre-Ijuís</t>
  </si>
  <si>
    <t>Município de Erebango</t>
  </si>
  <si>
    <t>Município de Erechim</t>
  </si>
  <si>
    <t>Município de Ernestina</t>
  </si>
  <si>
    <t>Município de Erval Grande</t>
  </si>
  <si>
    <t>Município de Erval Seco</t>
  </si>
  <si>
    <t>Município de Esmeralda</t>
  </si>
  <si>
    <t>Município de Esperança do Sul</t>
  </si>
  <si>
    <t>Município de Espumoso</t>
  </si>
  <si>
    <t>Município de Estação</t>
  </si>
  <si>
    <t>Município de Estância Velha</t>
  </si>
  <si>
    <t>Município de Esteio</t>
  </si>
  <si>
    <t>Município de Estrela</t>
  </si>
  <si>
    <t>Município de Estrela Velha</t>
  </si>
  <si>
    <t>Município de Eugênio de Castro</t>
  </si>
  <si>
    <t>Município de Fagundes Varela</t>
  </si>
  <si>
    <t>Município de Farroupilha</t>
  </si>
  <si>
    <t>Município de Faxinal do Soturno</t>
  </si>
  <si>
    <t>Município de Faxinalzinho</t>
  </si>
  <si>
    <t>Município de Fazenda Vilanova</t>
  </si>
  <si>
    <t>Município de Feliz</t>
  </si>
  <si>
    <t>Município de Flores da Cunha</t>
  </si>
  <si>
    <t>Município de Floriano Peixoto</t>
  </si>
  <si>
    <t>Município de Fontoura Xavier</t>
  </si>
  <si>
    <t>Município de Formigueiro</t>
  </si>
  <si>
    <t>Município de Forquetinha</t>
  </si>
  <si>
    <t>Município de Fortaleza dos Valos</t>
  </si>
  <si>
    <t>Município de Frederico Westphalen</t>
  </si>
  <si>
    <t>Município de Garibaldi</t>
  </si>
  <si>
    <t>Município de Garruchos</t>
  </si>
  <si>
    <t>Município de Gaurama</t>
  </si>
  <si>
    <t>Município de General Câmara</t>
  </si>
  <si>
    <t>Município de Gentil</t>
  </si>
  <si>
    <t>Município de Getúlio Vargas</t>
  </si>
  <si>
    <t>Município de Giruá</t>
  </si>
  <si>
    <t>Município de Glorinha</t>
  </si>
  <si>
    <t>Município de Gramado</t>
  </si>
  <si>
    <t>Município de Gramado dos Loureiros</t>
  </si>
  <si>
    <t>Município de Gramado Xavier</t>
  </si>
  <si>
    <t>Município de Gravataí</t>
  </si>
  <si>
    <t>Município de Guabiju</t>
  </si>
  <si>
    <t>Município de Guaíba</t>
  </si>
  <si>
    <t>Município de Guaporé</t>
  </si>
  <si>
    <t>Município de Guarani das Missões</t>
  </si>
  <si>
    <t>Município de Harmonia</t>
  </si>
  <si>
    <t>Município de Herval</t>
  </si>
  <si>
    <t>Município de Herveiras</t>
  </si>
  <si>
    <t>Município de Horizontina</t>
  </si>
  <si>
    <t>Município de Hulha Negra</t>
  </si>
  <si>
    <t>Município de Humaitá</t>
  </si>
  <si>
    <t>Município de Ibarama</t>
  </si>
  <si>
    <t>Município de Ibiaçá</t>
  </si>
  <si>
    <t>Município de Ibiraiaras</t>
  </si>
  <si>
    <t>Município de Ibirapuitã</t>
  </si>
  <si>
    <t>Município de Ibirubá</t>
  </si>
  <si>
    <t>Município de Igrejinha</t>
  </si>
  <si>
    <t>Município de Ijuí</t>
  </si>
  <si>
    <t>Município de Ilópolis</t>
  </si>
  <si>
    <t>Município de Imbé</t>
  </si>
  <si>
    <t>Município de Imigrante</t>
  </si>
  <si>
    <t>Município de Independência</t>
  </si>
  <si>
    <t>Município de Inhacorá</t>
  </si>
  <si>
    <t>Município de Ipê</t>
  </si>
  <si>
    <t>Município de Ipiranga do Sul</t>
  </si>
  <si>
    <t>Município de Iraí</t>
  </si>
  <si>
    <t>Município de Itaara</t>
  </si>
  <si>
    <t>Município de Itacurubi</t>
  </si>
  <si>
    <t>Município de Itapuca</t>
  </si>
  <si>
    <t>Município de Itaqui</t>
  </si>
  <si>
    <t>Município de Itati</t>
  </si>
  <si>
    <t>Município de Itatiba do Sul</t>
  </si>
  <si>
    <t>Município de Ivorá</t>
  </si>
  <si>
    <t>Município de Ivoti</t>
  </si>
  <si>
    <t>Município de Jaboticaba</t>
  </si>
  <si>
    <t>Município de Jacuizinho</t>
  </si>
  <si>
    <t>Município de Jacutinga</t>
  </si>
  <si>
    <t>Município de Jaguarão</t>
  </si>
  <si>
    <t>Município de Jaguari</t>
  </si>
  <si>
    <t>Município de Jaquirana</t>
  </si>
  <si>
    <t>Município de Jari</t>
  </si>
  <si>
    <t>Município de Jóia</t>
  </si>
  <si>
    <t>Município de Júlio de Castilhos</t>
  </si>
  <si>
    <t>Município de Lagoa Bonita do Sul</t>
  </si>
  <si>
    <t>Município de Lagoa dos Três Cantos</t>
  </si>
  <si>
    <t>Município de Lagoa Vermelha</t>
  </si>
  <si>
    <t>Município de Lagoão</t>
  </si>
  <si>
    <t>Município de Lajeado</t>
  </si>
  <si>
    <t>Município de Lajeado do Bugre</t>
  </si>
  <si>
    <t>Município de Lavras do Sul</t>
  </si>
  <si>
    <t>Município de Liberato Salzano</t>
  </si>
  <si>
    <t>Município de Lindolfo Collor</t>
  </si>
  <si>
    <t>Município de Linha Nova</t>
  </si>
  <si>
    <t>Município de Maçambara</t>
  </si>
  <si>
    <t>Município de Machadinho</t>
  </si>
  <si>
    <t>Município de Mampituba</t>
  </si>
  <si>
    <t>Município de Manoel Viana</t>
  </si>
  <si>
    <t>Município de Maquiné</t>
  </si>
  <si>
    <t>Município de Maratá</t>
  </si>
  <si>
    <t>Município de Marau</t>
  </si>
  <si>
    <t>Município de Marcelino Ramos</t>
  </si>
  <si>
    <t>Município de Mariana Pimentel</t>
  </si>
  <si>
    <t>Município de Mariano Moro</t>
  </si>
  <si>
    <t>Município de Marques de Souza</t>
  </si>
  <si>
    <t>Município de Mata</t>
  </si>
  <si>
    <t>Município de Mato Castelhano</t>
  </si>
  <si>
    <t>Município de Mato Leitão</t>
  </si>
  <si>
    <t>Município de Mato Queimado</t>
  </si>
  <si>
    <t>Município de Maximiliano de Almeida</t>
  </si>
  <si>
    <t>Município de Minas do Leão</t>
  </si>
  <si>
    <t>Município de Miraguaí</t>
  </si>
  <si>
    <t>Município de Montauri</t>
  </si>
  <si>
    <t>Município de Monte Alegre dos Campos</t>
  </si>
  <si>
    <t>Município de Monte Belo do Sul</t>
  </si>
  <si>
    <t>Município de Montenegro</t>
  </si>
  <si>
    <t>Município de Mormaço</t>
  </si>
  <si>
    <t>Município de Morrinhos do Sul</t>
  </si>
  <si>
    <t>Município de Morro Redondo</t>
  </si>
  <si>
    <t>Município de Morro Reuter</t>
  </si>
  <si>
    <t>Município de Mostardas</t>
  </si>
  <si>
    <t>Município de Muçum</t>
  </si>
  <si>
    <t>Município de Muitos Capões</t>
  </si>
  <si>
    <t>Município de Muliterno</t>
  </si>
  <si>
    <t>Município de Não-Me-Toque</t>
  </si>
  <si>
    <t>Município de Nicolau Vergueiro</t>
  </si>
  <si>
    <t>Município de Nonoai</t>
  </si>
  <si>
    <t>Município de Nova Alvorada</t>
  </si>
  <si>
    <t>Município de Nova Araçá</t>
  </si>
  <si>
    <t>Município de Nova Bassano</t>
  </si>
  <si>
    <t>Município de Nova Boa Vista</t>
  </si>
  <si>
    <t>Município de Nova Bréscia</t>
  </si>
  <si>
    <t>Município de Nova Candelária</t>
  </si>
  <si>
    <t>Município de Nova Esperança do Sul</t>
  </si>
  <si>
    <t>Município de Nova Hartz</t>
  </si>
  <si>
    <t>Município de Nova Pádua</t>
  </si>
  <si>
    <t>Município de Nova Palma</t>
  </si>
  <si>
    <t>Município de Nova Petrópolis</t>
  </si>
  <si>
    <t>Município de Nova Prata</t>
  </si>
  <si>
    <t>Município de Nova Ramada</t>
  </si>
  <si>
    <t>Município de Nova Roma do Sul</t>
  </si>
  <si>
    <t>Município de Nova Santa Rita</t>
  </si>
  <si>
    <t>Município de Novo Barreiro</t>
  </si>
  <si>
    <t>Município de Novo Cabrais</t>
  </si>
  <si>
    <t>Município de Novo Hamburgo</t>
  </si>
  <si>
    <t>Município de Novo Machado</t>
  </si>
  <si>
    <t>Município de Novo Tiradentes</t>
  </si>
  <si>
    <t>Município de Novo Xingu</t>
  </si>
  <si>
    <t>Município de Osório</t>
  </si>
  <si>
    <t>Município de Paim Filho</t>
  </si>
  <si>
    <t>Município de Palmares do Sul</t>
  </si>
  <si>
    <t>Município de Palmeira das Missões</t>
  </si>
  <si>
    <t>Município de Palmitinho</t>
  </si>
  <si>
    <t>Município de Panambi</t>
  </si>
  <si>
    <t>Município de Pantano Grande</t>
  </si>
  <si>
    <t>Município de Paraí</t>
  </si>
  <si>
    <t>Município de Paraíso do Sul</t>
  </si>
  <si>
    <t>Município de Pareci Novo</t>
  </si>
  <si>
    <t>Município de Parobé</t>
  </si>
  <si>
    <t>Município de Passa Sete</t>
  </si>
  <si>
    <t>Município de Passo do Sobrado</t>
  </si>
  <si>
    <t>Município de Passo Fundo</t>
  </si>
  <si>
    <t>Município de Paulo Bento</t>
  </si>
  <si>
    <t>Município de Paverama</t>
  </si>
  <si>
    <t>Município de Pedras Altas</t>
  </si>
  <si>
    <t>Município de Pedro Osório</t>
  </si>
  <si>
    <t>Município de Pejuçara</t>
  </si>
  <si>
    <t>54 - 36137171</t>
  </si>
  <si>
    <t>51 - 36163108</t>
  </si>
  <si>
    <t>51 - 34323121</t>
  </si>
  <si>
    <t>54 - 32721266</t>
  </si>
  <si>
    <t>51 - 34916042</t>
  </si>
  <si>
    <t>54 - 34435470</t>
  </si>
  <si>
    <t>51 - 36951203</t>
  </si>
  <si>
    <t>53 - 32671122</t>
  </si>
  <si>
    <t>51 - 36162900</t>
  </si>
  <si>
    <t>55 - 35377500</t>
  </si>
  <si>
    <t>53 - 32491283</t>
  </si>
  <si>
    <t>55 - 35251166</t>
  </si>
  <si>
    <t>51 - 37441022</t>
  </si>
  <si>
    <t>54 - 33741179</t>
  </si>
  <si>
    <t>54 - 33551122</t>
  </si>
  <si>
    <t>54 - 33801060</t>
  </si>
  <si>
    <t>54 - 33248530</t>
  </si>
  <si>
    <t>51 - 35458340</t>
  </si>
  <si>
    <t>55 - 33318200</t>
  </si>
  <si>
    <t>51 - 37741221</t>
  </si>
  <si>
    <t>51 - 36275579</t>
  </si>
  <si>
    <t>51 - 37541100</t>
  </si>
  <si>
    <t>55 - 35391148</t>
  </si>
  <si>
    <t>55 - 37851110</t>
  </si>
  <si>
    <t>54 - 32331050</t>
  </si>
  <si>
    <t>55 - 37451288</t>
  </si>
  <si>
    <t>55 - 32271914</t>
  </si>
  <si>
    <t>55 - 33661003</t>
  </si>
  <si>
    <t>51 - 36133061</t>
  </si>
  <si>
    <t>55 - 34331181</t>
  </si>
  <si>
    <t>51 - 36285103</t>
  </si>
  <si>
    <t>54 - 35281170</t>
  </si>
  <si>
    <t>55 - 32671100</t>
  </si>
  <si>
    <t>51 - 35636855</t>
  </si>
  <si>
    <t>55 - 37431284</t>
  </si>
  <si>
    <t>55 - 36291063</t>
  </si>
  <si>
    <t>54 - 33681599</t>
  </si>
  <si>
    <t>53 - 32615924</t>
  </si>
  <si>
    <t>54 - 32531100</t>
  </si>
  <si>
    <t>55 - 32729094</t>
  </si>
  <si>
    <t>55 - 32711162</t>
  </si>
  <si>
    <t>51 - 36164111</t>
  </si>
  <si>
    <t>54 - 33921082</t>
  </si>
  <si>
    <t>54 - 33589100</t>
  </si>
  <si>
    <t>51 - 39821096</t>
  </si>
  <si>
    <t>55 - 36165015</t>
  </si>
  <si>
    <t>55 - 32821244</t>
  </si>
  <si>
    <t>55 - 37551133</t>
  </si>
  <si>
    <t>51 - 35521444</t>
  </si>
  <si>
    <t>55 - 34351223</t>
  </si>
  <si>
    <t>54 - 35511255</t>
  </si>
  <si>
    <t>51 - 36152024</t>
  </si>
  <si>
    <t>55 - 32562420</t>
  </si>
  <si>
    <t>51 - 36281222</t>
  </si>
  <si>
    <t>51 - 36144141</t>
  </si>
  <si>
    <t>54 - 33721334</t>
  </si>
  <si>
    <t>51 - 34956123</t>
  </si>
  <si>
    <t>54 - 35241188</t>
  </si>
  <si>
    <t>51 - 37051145</t>
  </si>
  <si>
    <t>55 - 32591122</t>
  </si>
  <si>
    <t>54 - 33133822</t>
  </si>
  <si>
    <t>51 - 37841085</t>
  </si>
  <si>
    <t>54 - 33971606</t>
  </si>
  <si>
    <t>51 - 36941377</t>
  </si>
  <si>
    <t>55 - 35541062</t>
  </si>
  <si>
    <t>54 - 33191120</t>
  </si>
  <si>
    <t>54 - 32311080</t>
  </si>
  <si>
    <t>54 - 34571331</t>
  </si>
  <si>
    <t>51 - 36323715</t>
  </si>
  <si>
    <t>54 - 33931100</t>
  </si>
  <si>
    <t>51 - 36051263</t>
  </si>
  <si>
    <t>53 - 32241174</t>
  </si>
  <si>
    <t>51 - 35691455</t>
  </si>
  <si>
    <t>51 - 36731010</t>
  </si>
  <si>
    <t>51 - 37552112</t>
  </si>
  <si>
    <t>54 - 33861111</t>
  </si>
  <si>
    <t>54 - 33322600</t>
  </si>
  <si>
    <t>54 - 36161325</t>
  </si>
  <si>
    <t>54 - 33621270</t>
  </si>
  <si>
    <t>54 - 33231212</t>
  </si>
  <si>
    <t>54 - 32751333</t>
  </si>
  <si>
    <t>54 - 32731670</t>
  </si>
  <si>
    <t>54 - 33601100</t>
  </si>
  <si>
    <t>51 - 37571122</t>
  </si>
  <si>
    <t>55 - 36166333</t>
  </si>
  <si>
    <t>55 - 32581557</t>
  </si>
  <si>
    <t>51 - 35651111</t>
  </si>
  <si>
    <t>55 - 32661166</t>
  </si>
  <si>
    <t>54 - 32814054</t>
  </si>
  <si>
    <t>54 - 32426159</t>
  </si>
  <si>
    <t>55 - 33381022</t>
  </si>
  <si>
    <t>51 - 34792762</t>
  </si>
  <si>
    <t>55 - 37571100</t>
  </si>
  <si>
    <t>51 - 36165010</t>
  </si>
  <si>
    <t>51 - 35271891</t>
  </si>
  <si>
    <t>55 - 35441122</t>
  </si>
  <si>
    <t>55 - 37971098</t>
  </si>
  <si>
    <t>54 - 36178057</t>
  </si>
  <si>
    <t>51 - 36633186</t>
  </si>
  <si>
    <t>54 - 35311266</t>
  </si>
  <si>
    <t>51 - 36683115</t>
  </si>
  <si>
    <t>55 - 37423190</t>
  </si>
  <si>
    <t>55 - 37911299</t>
  </si>
  <si>
    <t>55 - 33769100</t>
  </si>
  <si>
    <t>51 - 81171677</t>
  </si>
  <si>
    <t>54 - 34771233</t>
  </si>
  <si>
    <t>55 - 32621122</t>
  </si>
  <si>
    <t>51 - 36339155</t>
  </si>
  <si>
    <t>51 - 39531037</t>
  </si>
  <si>
    <t>51 - 36166070</t>
  </si>
  <si>
    <t>51 - 37301030</t>
  </si>
  <si>
    <t>54 - 33123070</t>
  </si>
  <si>
    <t>54 - 36130095</t>
  </si>
  <si>
    <t>51 - 37611044</t>
  </si>
  <si>
    <t>53 - 36130029</t>
  </si>
  <si>
    <t>53 - 32552085</t>
  </si>
  <si>
    <t>55 - 33771200</t>
  </si>
  <si>
    <t>53 - 32258222</t>
  </si>
  <si>
    <t>54 - 32851300</t>
  </si>
  <si>
    <t>55 - 37541105</t>
  </si>
  <si>
    <t>54 - 36162070</t>
  </si>
  <si>
    <t>55 - 32781125</t>
  </si>
  <si>
    <t>55 - 37921102</t>
  </si>
  <si>
    <t>53 - 32481568</t>
  </si>
  <si>
    <t>55 - 33511110</t>
  </si>
  <si>
    <t>53 - 32572688</t>
  </si>
  <si>
    <t>55 - 37941683</t>
  </si>
  <si>
    <t>51 - 37731133</t>
  </si>
  <si>
    <t>54 - 36163266</t>
  </si>
  <si>
    <t>54 - 35680008</t>
  </si>
  <si>
    <t>51 - 35621566</t>
  </si>
  <si>
    <t>51 - 32894954</t>
  </si>
  <si>
    <t>55 - 35651300</t>
  </si>
  <si>
    <t>55 - 35451115</t>
  </si>
  <si>
    <t>55 - 36139150</t>
  </si>
  <si>
    <t>55 - 33541510</t>
  </si>
  <si>
    <t>51 - 37751100</t>
  </si>
  <si>
    <t>51 - 34453111</t>
  </si>
  <si>
    <t>51 - 37881420</t>
  </si>
  <si>
    <t>54 - 32761225</t>
  </si>
  <si>
    <t>51 - 37771440</t>
  </si>
  <si>
    <t>55 - 34231447</t>
  </si>
  <si>
    <t>54 - 36141107</t>
  </si>
  <si>
    <t>55 - 32791077</t>
  </si>
  <si>
    <t>54 - 33221500</t>
  </si>
  <si>
    <t>55 - 35561174</t>
  </si>
  <si>
    <t>51 - 37761105</t>
  </si>
  <si>
    <t>55 - 32613200</t>
  </si>
  <si>
    <t>54 - 36142305</t>
  </si>
  <si>
    <t>53 - 30358494</t>
  </si>
  <si>
    <t>51 - 37311225</t>
  </si>
  <si>
    <t>51 - 35481090</t>
  </si>
  <si>
    <t>51 - 37532208</t>
  </si>
  <si>
    <t>55 - 37981155</t>
  </si>
  <si>
    <t>55 - 36147172</t>
  </si>
  <si>
    <t>51 - 35471188</t>
  </si>
  <si>
    <t>54 - 33641330</t>
  </si>
  <si>
    <t>54 - 33651188</t>
  </si>
  <si>
    <t>55 - 33651625</t>
  </si>
  <si>
    <t>55 - 32312844</t>
  </si>
  <si>
    <t>55 - 36169328</t>
  </si>
  <si>
    <t>55 - 33581101</t>
  </si>
  <si>
    <t>51 - 36381483</t>
  </si>
  <si>
    <t>54 - 33431177</t>
  </si>
  <si>
    <t>55 - 33721723</t>
  </si>
  <si>
    <t>51 - 37821515</t>
  </si>
  <si>
    <t>51 - 37153700</t>
  </si>
  <si>
    <t>51 - 35671001</t>
  </si>
  <si>
    <t>55 - 36153132</t>
  </si>
  <si>
    <t>55 - 35115100</t>
  </si>
  <si>
    <t>53 - 32638000</t>
  </si>
  <si>
    <t>53 - 32581350</t>
  </si>
  <si>
    <t>55 - 39681030</t>
  </si>
  <si>
    <t>55 - 32514494</t>
  </si>
  <si>
    <t>55 - 33120100</t>
  </si>
  <si>
    <t>51 - 36628400</t>
  </si>
  <si>
    <t>55 - 33671260</t>
  </si>
  <si>
    <t>54 - 33941110</t>
  </si>
  <si>
    <t>54 - 33771829</t>
  </si>
  <si>
    <t>55 - 37815253</t>
  </si>
  <si>
    <t>55 - 35411896</t>
  </si>
  <si>
    <t>54 - 33961188</t>
  </si>
  <si>
    <t>55 - 34314455</t>
  </si>
  <si>
    <t>54 - 33491300</t>
  </si>
  <si>
    <t>55 - 32521200</t>
  </si>
  <si>
    <t>54 - 32443860</t>
  </si>
  <si>
    <t>55 - 32322672</t>
  </si>
  <si>
    <t>51 - 36511744</t>
  </si>
  <si>
    <t>54 - 35321528</t>
  </si>
  <si>
    <t>55 - 32691155</t>
  </si>
  <si>
    <t>54 - 32711112</t>
  </si>
  <si>
    <t>55 - 37531040</t>
  </si>
  <si>
    <t>54 - 33251160</t>
  </si>
  <si>
    <t>51 - 35711122</t>
  </si>
  <si>
    <t>53 - 32382572</t>
  </si>
  <si>
    <t>54 - 33521280</t>
  </si>
  <si>
    <t>51 - 36148073</t>
  </si>
  <si>
    <t>54 - 32341100</t>
  </si>
  <si>
    <t>51 - 35686757</t>
  </si>
  <si>
    <t>53 - 32519500</t>
  </si>
  <si>
    <t>54 - 32911155</t>
  </si>
  <si>
    <t>55 - 35331160</t>
  </si>
  <si>
    <t>55 - 32771100</t>
  </si>
  <si>
    <t>55 - 33811194</t>
  </si>
  <si>
    <t>55 - 33631133</t>
  </si>
  <si>
    <t>55 - 35631122</t>
  </si>
  <si>
    <t>51 - 36451032</t>
  </si>
  <si>
    <t>55 - 36171200</t>
  </si>
  <si>
    <t>55 - 33691800</t>
  </si>
  <si>
    <t>55 - 32761085</t>
  </si>
  <si>
    <t>51 - 36352569</t>
  </si>
  <si>
    <t>55 - 32332902</t>
  </si>
  <si>
    <t>54 - 33731206</t>
  </si>
  <si>
    <t>54 - 34721200</t>
  </si>
  <si>
    <t>55 - 36172200</t>
  </si>
  <si>
    <t>51 - 36391415</t>
  </si>
  <si>
    <t>55 - 32572892</t>
  </si>
  <si>
    <t>51 - 35994499</t>
  </si>
  <si>
    <t>51 - 34741766</t>
  </si>
  <si>
    <t>54 - 33615600</t>
  </si>
  <si>
    <t>55 - 37461122</t>
  </si>
  <si>
    <t>55 - 35261001</t>
  </si>
  <si>
    <t>51 - 37451001</t>
  </si>
  <si>
    <t>54 - 33871122</t>
  </si>
  <si>
    <t>51 - 36791067</t>
  </si>
  <si>
    <t>54 - 34443814</t>
  </si>
  <si>
    <t>Av. Nestor de Moura Jardim 111</t>
  </si>
  <si>
    <t>92500-000</t>
  </si>
  <si>
    <t xml:space="preserve"> GUAIBA</t>
  </si>
  <si>
    <t>Av.Silvio Sanson 1135</t>
  </si>
  <si>
    <t>99200-000</t>
  </si>
  <si>
    <t xml:space="preserve"> GUAPORE</t>
  </si>
  <si>
    <t>Boa Visra 265</t>
  </si>
  <si>
    <t>97950-000</t>
  </si>
  <si>
    <t>Carlos Alberto Fink</t>
  </si>
  <si>
    <t>Jacob Weissheimer Sobrinho 56</t>
  </si>
  <si>
    <t>95785-000</t>
  </si>
  <si>
    <t xml:space="preserve"> HARMONIA</t>
  </si>
  <si>
    <t>Pinto bandeira 671</t>
  </si>
  <si>
    <t>96310-000</t>
  </si>
  <si>
    <t xml:space="preserve"> HERVAL</t>
  </si>
  <si>
    <t>Germando Winck 440</t>
  </si>
  <si>
    <t>96888-000</t>
  </si>
  <si>
    <t xml:space="preserve"> HERVEIRAS</t>
  </si>
  <si>
    <t>Balduino schneider 375</t>
  </si>
  <si>
    <t>98920-000</t>
  </si>
  <si>
    <t xml:space="preserve"> HORIZONTINA</t>
  </si>
  <si>
    <t>Getulio Vargas 1562</t>
  </si>
  <si>
    <t>96460-000</t>
  </si>
  <si>
    <t xml:space="preserve"> HULHA NEGRA</t>
  </si>
  <si>
    <t>João Antonio Pessoa 414</t>
  </si>
  <si>
    <t>98670-000</t>
  </si>
  <si>
    <t xml:space="preserve"> HUMAITA</t>
  </si>
  <si>
    <t>ASSISTENCIA SOCIAL</t>
  </si>
  <si>
    <t>Julio Bridi 523</t>
  </si>
  <si>
    <t>96925-000</t>
  </si>
  <si>
    <t xml:space="preserve"> IBARAMA</t>
  </si>
  <si>
    <t>Interventor 510</t>
  </si>
  <si>
    <t>99940-000</t>
  </si>
  <si>
    <t xml:space="preserve"> IBIACA</t>
  </si>
  <si>
    <t>João Estela 55</t>
  </si>
  <si>
    <t>95305-000</t>
  </si>
  <si>
    <t xml:space="preserve"> IBIRAIARAS</t>
  </si>
  <si>
    <t>Antonio Scyla Muniz 394</t>
  </si>
  <si>
    <t>99320-000</t>
  </si>
  <si>
    <t xml:space="preserve"> IBIRAPUITA</t>
  </si>
  <si>
    <t>Rua Tiradentes, 700</t>
  </si>
  <si>
    <t>98200-000</t>
  </si>
  <si>
    <t xml:space="preserve"> IBIRUBA</t>
  </si>
  <si>
    <t>Joel Leandro Wilhelm</t>
  </si>
  <si>
    <t>Av. Pres. Castelo Branco, 228</t>
  </si>
  <si>
    <t>95650-000</t>
  </si>
  <si>
    <t xml:space="preserve"> IGREJINHA</t>
  </si>
  <si>
    <t>Rua Benjamim Constant, 429</t>
  </si>
  <si>
    <t>98700-000</t>
  </si>
  <si>
    <t xml:space="preserve"> IJUI</t>
  </si>
  <si>
    <t>Rua Cons. José Bozzetto, 987</t>
  </si>
  <si>
    <t>95990-000</t>
  </si>
  <si>
    <t xml:space="preserve"> ILOPOLIS</t>
  </si>
  <si>
    <t>Pierre Emerim da Rosa</t>
  </si>
  <si>
    <t>Av. Paraguassú, 1043</t>
  </si>
  <si>
    <t>95625-000</t>
  </si>
  <si>
    <t xml:space="preserve"> IMBE</t>
  </si>
  <si>
    <t>Celso Kaplan</t>
  </si>
  <si>
    <t>Rua Castelo Branco, 15</t>
  </si>
  <si>
    <t>95885-000</t>
  </si>
  <si>
    <t xml:space="preserve"> IMIGRANTE</t>
  </si>
  <si>
    <t>SALA 02</t>
  </si>
  <si>
    <t>Rua Senador Pinheiro, 1348</t>
  </si>
  <si>
    <t>98915-000</t>
  </si>
  <si>
    <t xml:space="preserve"> INDEPENDENCIA</t>
  </si>
  <si>
    <t xml:space="preserve">EDIF PALACIO MUNICIPAL </t>
  </si>
  <si>
    <t>Rua Elsa Florinda Stolberg da Rosa, 205</t>
  </si>
  <si>
    <t>98765-000</t>
  </si>
  <si>
    <t xml:space="preserve"> INHACORA</t>
  </si>
  <si>
    <t>Valério Ernesto Marcon</t>
  </si>
  <si>
    <t>Rua Frei Casemiro Zafonato, 1060</t>
  </si>
  <si>
    <t>95240-000</t>
  </si>
  <si>
    <t xml:space="preserve"> IPE</t>
  </si>
  <si>
    <t>Mario Luiz Ceron</t>
  </si>
  <si>
    <t>Av. do Comércio, 124</t>
  </si>
  <si>
    <t>99925-000</t>
  </si>
  <si>
    <t>Rua Valzumiro Dutra, 161</t>
  </si>
  <si>
    <t>98460-000</t>
  </si>
  <si>
    <t xml:space="preserve"> IRAI</t>
  </si>
  <si>
    <t>SEC. ASSIST. SOCIAL</t>
  </si>
  <si>
    <t>Av. Guilherme Kurtz, s/nº</t>
  </si>
  <si>
    <t>97185-000</t>
  </si>
  <si>
    <t xml:space="preserve"> ITAARA</t>
  </si>
  <si>
    <t>Rua Amália Carvalho Rocha, 316</t>
  </si>
  <si>
    <t>97685-000</t>
  </si>
  <si>
    <t xml:space="preserve"> ITACURUBI</t>
  </si>
  <si>
    <t>Av. Arvorezinha, 995</t>
  </si>
  <si>
    <t>95997-000</t>
  </si>
  <si>
    <t xml:space="preserve"> ITAPUCA</t>
  </si>
  <si>
    <t>Rua Bento Gonçalves, 335</t>
  </si>
  <si>
    <t>97650-000</t>
  </si>
  <si>
    <t xml:space="preserve"> ITAQUI</t>
  </si>
  <si>
    <t>Rua Nestor Becker, s/nº</t>
  </si>
  <si>
    <t>95538-000</t>
  </si>
  <si>
    <t xml:space="preserve"> ITATI</t>
  </si>
  <si>
    <t>Adriana Kátia Tozzo</t>
  </si>
  <si>
    <t>Av. Antonio Angelo Tozzo, 845</t>
  </si>
  <si>
    <t>99760-000</t>
  </si>
  <si>
    <t xml:space="preserve"> ITATIBA DO SUL</t>
  </si>
  <si>
    <t>Rua Garibaldi, 1098</t>
  </si>
  <si>
    <t>98160-000</t>
  </si>
  <si>
    <t xml:space="preserve"> IVORA</t>
  </si>
  <si>
    <t>Av. Presidente Lucena, 3527</t>
  </si>
  <si>
    <t>93900-000</t>
  </si>
  <si>
    <t xml:space="preserve"> IVOTI</t>
  </si>
  <si>
    <t>Rua Brochado da Rocha, 111</t>
  </si>
  <si>
    <t>98350-000</t>
  </si>
  <si>
    <t xml:space="preserve"> JABOTICABA</t>
  </si>
  <si>
    <t>Rua Eloi Tatim da Silva, s/nº</t>
  </si>
  <si>
    <t>99457-000</t>
  </si>
  <si>
    <t xml:space="preserve"> JACUIZINHO</t>
  </si>
  <si>
    <t>Rua Antonio Felini, s/nº</t>
  </si>
  <si>
    <t>99730-000</t>
  </si>
  <si>
    <t xml:space="preserve"> JACUTINGA</t>
  </si>
  <si>
    <t>ANDAR TERREO</t>
  </si>
  <si>
    <t>Av. 27 de Janeiro, 422</t>
  </si>
  <si>
    <t>96300-000</t>
  </si>
  <si>
    <t xml:space="preserve"> JAGUARAO</t>
  </si>
  <si>
    <t>Praça Gilson Carlos Reginato, s/nº</t>
  </si>
  <si>
    <t>97760-000</t>
  </si>
  <si>
    <t>Rua Inácio Rodrigues, 451</t>
  </si>
  <si>
    <t>95420-000</t>
  </si>
  <si>
    <t xml:space="preserve"> JAQUIRANA</t>
  </si>
  <si>
    <t>Rua Barão do Triunfo, 193</t>
  </si>
  <si>
    <t>98175-000</t>
  </si>
  <si>
    <t xml:space="preserve"> JARI</t>
  </si>
  <si>
    <t>Rua Dr. Edmar Kruel, 188</t>
  </si>
  <si>
    <t>98180-000</t>
  </si>
  <si>
    <t>Av. Pinheiro Machado, 649</t>
  </si>
  <si>
    <t>98130-000</t>
  </si>
  <si>
    <t xml:space="preserve"> JULIO DE CASTILHOS</t>
  </si>
  <si>
    <t>Gilnei Arlindo Luchese</t>
  </si>
  <si>
    <t>Av. José Luchese, 3311</t>
  </si>
  <si>
    <t>96920-000</t>
  </si>
  <si>
    <t xml:space="preserve"> LAGOA BONITA DO SUL</t>
  </si>
  <si>
    <t>Rua Ervino Petry, 100</t>
  </si>
  <si>
    <t>99495-000</t>
  </si>
  <si>
    <t xml:space="preserve"> LAGOA DOS TRES CANTOS</t>
  </si>
  <si>
    <t>Praça Marechal Deodoro, 14</t>
  </si>
  <si>
    <t>95300-000</t>
  </si>
  <si>
    <t xml:space="preserve"> LAGOA VERMELHA</t>
  </si>
  <si>
    <t>Av. Manoel de Brito, 800</t>
  </si>
  <si>
    <t>99340-000</t>
  </si>
  <si>
    <t>Rua Cel. Júlio May, 242</t>
  </si>
  <si>
    <t>95900-000</t>
  </si>
  <si>
    <t xml:space="preserve"> LAJEADO</t>
  </si>
  <si>
    <t>Rua Clementino Graminho, s/nº</t>
  </si>
  <si>
    <t>98320-000</t>
  </si>
  <si>
    <t xml:space="preserve"> LAJEADO DO BUGRE</t>
  </si>
  <si>
    <t>Rua Cel. Meza, 373</t>
  </si>
  <si>
    <t>97390-000</t>
  </si>
  <si>
    <t xml:space="preserve"> LAVRAS DO SUL</t>
  </si>
  <si>
    <t xml:space="preserve">Gilson de Carli                                   </t>
  </si>
  <si>
    <t>Av. Rio Branco, 234</t>
  </si>
  <si>
    <t xml:space="preserve"> LIBERATO SALZANO</t>
  </si>
  <si>
    <t>Av. Capivara, 1314</t>
  </si>
  <si>
    <t>93940-000</t>
  </si>
  <si>
    <t xml:space="preserve"> LINDOLFO COLLOR</t>
  </si>
  <si>
    <t>Av. Henrique Spier, 2800</t>
  </si>
  <si>
    <t>95768-000</t>
  </si>
  <si>
    <t>Rua Otacílio Medeiros de Almeida, 686</t>
  </si>
  <si>
    <t>97645-000</t>
  </si>
  <si>
    <t xml:space="preserve"> MACAMBARA</t>
  </si>
  <si>
    <t>Av. Frei Teófilo, 414</t>
  </si>
  <si>
    <t>99880-000</t>
  </si>
  <si>
    <t xml:space="preserve"> MACHADINHO</t>
  </si>
  <si>
    <t>Av. Herculano Lopes, 220</t>
  </si>
  <si>
    <t>95572-970</t>
  </si>
  <si>
    <t xml:space="preserve"> MAMPITUBA</t>
  </si>
  <si>
    <t>Rua Walter Jobin, 171</t>
  </si>
  <si>
    <t>97640-000</t>
  </si>
  <si>
    <t xml:space="preserve"> MANOEL VIANA</t>
  </si>
  <si>
    <t>Rua Osvaldo Bastos, 622</t>
  </si>
  <si>
    <t>95530-000</t>
  </si>
  <si>
    <t xml:space="preserve"> MAQUINE</t>
  </si>
  <si>
    <t>Fernando Schrammel</t>
  </si>
  <si>
    <t>Av. Irmãos Ko Freitag, 405</t>
  </si>
  <si>
    <t>95793-000</t>
  </si>
  <si>
    <t xml:space="preserve"> MARATA</t>
  </si>
  <si>
    <t>SALA JUNTO AO PARQUE DA O</t>
  </si>
  <si>
    <t>Rua Irineu Ferlin, 355</t>
  </si>
  <si>
    <t>99150-000</t>
  </si>
  <si>
    <t>Juliano Zuanazzi</t>
  </si>
  <si>
    <t>Praça Padre Basso, 15</t>
  </si>
  <si>
    <t>99800-000</t>
  </si>
  <si>
    <t xml:space="preserve"> MARCELINO RAMOS</t>
  </si>
  <si>
    <t>Praça Central s/nº</t>
  </si>
  <si>
    <t>Rua XV de Novembro, n° 438</t>
  </si>
  <si>
    <t>Rua Brasil, n° 1317</t>
  </si>
  <si>
    <t>Rua XV de Novembro, n° 364</t>
  </si>
  <si>
    <t>Avenida Flores da Cunha, n° 2356</t>
  </si>
  <si>
    <t>Avenida Kaigang, n° 292</t>
  </si>
  <si>
    <t>Avenida Dom Hermeto Pinheiro, n° 1470</t>
  </si>
  <si>
    <t>Rua Antônio Trevisan, n° 45</t>
  </si>
  <si>
    <t>Avenida Olavo Moraes, n° 869</t>
  </si>
  <si>
    <t>Rua João Batista Smanioto, n° 500</t>
  </si>
  <si>
    <t>Rua Dona Úrsula, n° 641</t>
  </si>
  <si>
    <t>Rua Bardini, n° 210</t>
  </si>
  <si>
    <t>Avenida Santa Tereza, n° 821</t>
  </si>
  <si>
    <t>Rua General Daltro Filho, n° 999</t>
  </si>
  <si>
    <t>Avenida Independência, n° 800</t>
  </si>
  <si>
    <t>Avenida Bento Gonçalves, n° 564</t>
  </si>
  <si>
    <t>Rua Brasil, n° 48</t>
  </si>
  <si>
    <t>Rua Botucarai, n° 1601</t>
  </si>
  <si>
    <t>Rua João Magalhaes, n° 182</t>
  </si>
  <si>
    <t>Rua Ulisses Gimaraes, n° 250</t>
  </si>
  <si>
    <t>Rua Dona Carlinda, n° 455</t>
  </si>
  <si>
    <t>Praça Doutor  Jaime de Farias, n° 76</t>
  </si>
  <si>
    <t>Rua Quinze de Janeiro, n° 11</t>
  </si>
  <si>
    <t>Rua João José Briesch, n° 276</t>
  </si>
  <si>
    <t>Rua Benjamin Bolsonelo, n° 40</t>
  </si>
  <si>
    <t>Rua General Osorio,  n° 835</t>
  </si>
  <si>
    <t>Rua Catarino Garcia dos Santos, n° 50</t>
  </si>
  <si>
    <t>Avenida Narciso Silva, n° 2200</t>
  </si>
  <si>
    <t>Avenida Coronel Orestes Lucas, n° 2335</t>
  </si>
  <si>
    <t>Rua Candido Rizzi, n° 26</t>
  </si>
  <si>
    <t>Avenida Adrio Monteiro, n° 2622</t>
  </si>
  <si>
    <t>Rua Inácio Rabelo dos Santos, n° 182</t>
  </si>
  <si>
    <t>Avenida Flores da Cunha, n° 1264</t>
  </si>
  <si>
    <t>Rua Assis Brasil, n° 11</t>
  </si>
  <si>
    <t>Avenida Padre Estanislau Holeinik, n° 689</t>
  </si>
  <si>
    <t>Rua Tiradentes, n° 778</t>
  </si>
  <si>
    <t>Rua Benjamin Nadin, n° 27</t>
  </si>
  <si>
    <t>Praça Coronel Bicaco, n° 58</t>
  </si>
  <si>
    <t>Rua Bento Goncalves, n° 1253</t>
  </si>
  <si>
    <t>Avenida Antônio Menegatti, n° 845</t>
  </si>
  <si>
    <t>Praça Luís Siqueira, n° 22</t>
  </si>
  <si>
    <t>Rua Henrique Hubner, n° 164</t>
  </si>
  <si>
    <t>Avenida 20 de Dezembro, n° 609</t>
  </si>
  <si>
    <t>Rua Henrique Vila Nova, n° 396</t>
  </si>
  <si>
    <t>Rua Major Antônio Cardoso, n° 250</t>
  </si>
  <si>
    <t>Rua Padre Anchieta, n° 90</t>
  </si>
  <si>
    <t>Rua Padre Réus, n° 36</t>
  </si>
  <si>
    <t>Avenida Ipiranga, n° 1544</t>
  </si>
  <si>
    <t>Rua Joaquim Ribeiro Neto, n° 446</t>
  </si>
  <si>
    <t>Rua Olavo Bilac, n° 401</t>
  </si>
  <si>
    <t>Avenida Boa Esperança, n° 692</t>
  </si>
  <si>
    <t>Rua Ipiranga, n° 309</t>
  </si>
  <si>
    <t>Rua João Mafessoni, n° 483</t>
  </si>
  <si>
    <t>Avenida Itália, n° 1660</t>
  </si>
  <si>
    <t>Avenida Presidente Vargas, n° 315</t>
  </si>
  <si>
    <t>Rua Alfredo Steglich Sobrinho, n° 346</t>
  </si>
  <si>
    <t>Rua João Scarton, n° 101</t>
  </si>
  <si>
    <t>Avenida Fioravante Franciosi, n° 68</t>
  </si>
  <si>
    <t>Avenida Presidente Castelo Branco, n° 424</t>
  </si>
  <si>
    <t>Rua Gramado, n° 302</t>
  </si>
  <si>
    <t>Avenida Marcelino Zadinelo, n° S/N</t>
  </si>
  <si>
    <t>Avenida Venâncio Aires, n° 1304</t>
  </si>
  <si>
    <t>Rua Gonalo Coelho, n° 300</t>
  </si>
  <si>
    <t>Rua São Gabriel, n° 72</t>
  </si>
  <si>
    <t>Rua Ernesto Rissato, n° 265</t>
  </si>
  <si>
    <t>Avenida Pelotas, n° 592</t>
  </si>
  <si>
    <t>Rua Júlio de Castilhos, n° 960</t>
  </si>
  <si>
    <t>Rua Rio Branco, n° 0</t>
  </si>
  <si>
    <t>Rua Berlim, n° 240</t>
  </si>
  <si>
    <t>Avenida Vinte de Setembro, n° 7</t>
  </si>
  <si>
    <t>Rua João Ribeiro, n° 37</t>
  </si>
  <si>
    <t>Avenida Borges de Medeiros, n° 279</t>
  </si>
  <si>
    <t>Rua Duque de Caxias, n° 1401</t>
  </si>
  <si>
    <t>Avenida Central, n° 89</t>
  </si>
  <si>
    <t>Rua Marechal Deodoro, n° 967</t>
  </si>
  <si>
    <t>Rodovia RS 332, n° 3699</t>
  </si>
  <si>
    <t>Avenida Emancipação, n° 599</t>
  </si>
  <si>
    <t>Rua Monsenhor Scalabrini, n° 1047</t>
  </si>
  <si>
    <t>Praça Doutor Ozi Teixeira, n° 132</t>
  </si>
  <si>
    <t>Avenida Danilo Arlindo Lorenzi, n° 585</t>
  </si>
  <si>
    <t>Rua Francisco Richter, n° 601</t>
  </si>
  <si>
    <t>Rua Olinda Vater, n° 137</t>
  </si>
  <si>
    <t>Praça da Bandeira, n° 354</t>
  </si>
  <si>
    <t>Rua Guilherme Eduardo Fett, n° 56</t>
  </si>
  <si>
    <t>Rua Frederico Coradi, n° 440</t>
  </si>
  <si>
    <t>Avenida do Comercio, n° 364</t>
  </si>
  <si>
    <t>Avenida Presidente Castelo Branco, n° 695</t>
  </si>
  <si>
    <t>Rua Armindo Juncken, n° 50</t>
  </si>
  <si>
    <t>Praça Borges de Medeiros, n° S/N</t>
  </si>
  <si>
    <t>Rua Fiorelo Piazetta, n° 95</t>
  </si>
  <si>
    <t>Avenida Presidente Lucena, n° 3454</t>
  </si>
  <si>
    <t>Rua Engenheiro Hener de Souza Nunes, n° 150</t>
  </si>
  <si>
    <t>Rua Júlio de Castilhos, n° 380</t>
  </si>
  <si>
    <t>Avenida João Luiz Billig, n° 27</t>
  </si>
  <si>
    <t>Rua Manoel Fernandes, n° 75</t>
  </si>
  <si>
    <t>Avenida Alfredo Reali, n° 300</t>
  </si>
  <si>
    <t>Praça Emancipação, n° S/N</t>
  </si>
  <si>
    <t>Rua Júlio de Castilhos, n° 609</t>
  </si>
  <si>
    <t>Avenida Lido Armando Oltramari, n° 1225</t>
  </si>
  <si>
    <t>Avenida Rio Grande do Sul, n° 100</t>
  </si>
  <si>
    <t>51 - 37701209</t>
  </si>
  <si>
    <t>54 - 33451295</t>
  </si>
  <si>
    <t>51 - 34951070</t>
  </si>
  <si>
    <t>55 - 36142207</t>
  </si>
  <si>
    <t>55 - 32241358</t>
  </si>
  <si>
    <t>51 - 37081232</t>
  </si>
  <si>
    <t>51 - 37421098</t>
  </si>
  <si>
    <t>54 - 33811699</t>
  </si>
  <si>
    <t>51 - 36140122</t>
  </si>
  <si>
    <t>54 - 33444700</t>
  </si>
  <si>
    <t>54 - 33852975</t>
  </si>
  <si>
    <t>51 - 36721345</t>
  </si>
  <si>
    <t>51 - 35419200</t>
  </si>
  <si>
    <t>51 - 97334337</t>
  </si>
  <si>
    <t>55 - 37391079</t>
  </si>
  <si>
    <t>51 - 36741585</t>
  </si>
  <si>
    <t>55 - 35512011</t>
  </si>
  <si>
    <t>51 - 36663155</t>
  </si>
  <si>
    <t>51 - 37622579</t>
  </si>
  <si>
    <t>54 - 33389167</t>
  </si>
  <si>
    <t>55 - 36173033</t>
  </si>
  <si>
    <t>51 - 36641411</t>
  </si>
  <si>
    <t>51 - 36849067</t>
  </si>
  <si>
    <t>51 - 37591255</t>
  </si>
  <si>
    <t>54 - 32561122</t>
  </si>
  <si>
    <t>51 - 36671978</t>
  </si>
  <si>
    <t>51 - 35467800</t>
  </si>
  <si>
    <t>55 - 35351048</t>
  </si>
  <si>
    <t>51 - 36285102</t>
  </si>
  <si>
    <t>54 - 33671121</t>
  </si>
  <si>
    <t>55 - 35228667</t>
  </si>
  <si>
    <t>51 - 36541378</t>
  </si>
  <si>
    <t>51 - 37671067</t>
  </si>
  <si>
    <t>54 - 36169242</t>
  </si>
  <si>
    <t>55 - 32721811</t>
  </si>
  <si>
    <t>51 - 36358270</t>
  </si>
  <si>
    <t>55 - 35431176</t>
  </si>
  <si>
    <t>53 - 32771290</t>
  </si>
  <si>
    <t>55 - 36143231</t>
  </si>
  <si>
    <t>54 - 34761144</t>
  </si>
  <si>
    <t>55 - 36115105</t>
  </si>
  <si>
    <t>55 - 34140000</t>
  </si>
  <si>
    <t>54 - 32328869</t>
  </si>
  <si>
    <t>51 - 37501122</t>
  </si>
  <si>
    <t>51 - 36377288</t>
  </si>
  <si>
    <t>51 - 36559154</t>
  </si>
  <si>
    <t>54 - 33401020</t>
  </si>
  <si>
    <t>51 - 39831000</t>
  </si>
  <si>
    <t>51 - 37181520</t>
  </si>
  <si>
    <t>54 - 34411477</t>
  </si>
  <si>
    <t>51 - 37558079</t>
  </si>
  <si>
    <t>54 - 33951367</t>
  </si>
  <si>
    <t>51 - 34463731</t>
  </si>
  <si>
    <t>55 - 37371125</t>
  </si>
  <si>
    <t>54 - 33381209</t>
  </si>
  <si>
    <t>54 - 34471570</t>
  </si>
  <si>
    <t>54 - 36160140</t>
  </si>
  <si>
    <t>54 - 33591877</t>
  </si>
  <si>
    <t>55 - 32341030</t>
  </si>
  <si>
    <t>55 - 37301085</t>
  </si>
  <si>
    <t>54 - 34781085</t>
  </si>
  <si>
    <t>55 - 35521022</t>
  </si>
  <si>
    <t>55 - 36144117</t>
  </si>
  <si>
    <t>51 - 37624553</t>
  </si>
  <si>
    <t>51 - 36891141</t>
  </si>
  <si>
    <t>Minimo de Familías</t>
  </si>
  <si>
    <t xml:space="preserve">famílias </t>
  </si>
  <si>
    <t>53 - 3246-1600</t>
  </si>
  <si>
    <t>54 - 3348-1080</t>
  </si>
  <si>
    <t>55 - 3265-1144 / 3265-1142</t>
  </si>
  <si>
    <t>55 - 3387-1300; 3387-1380</t>
  </si>
  <si>
    <t>55 - 3546-1300</t>
  </si>
  <si>
    <t>55 - 3961-1602</t>
  </si>
  <si>
    <t>55 - 3536-1133</t>
  </si>
  <si>
    <t>54 - 3615-1154</t>
  </si>
  <si>
    <t>55 - 3796-1166/ 3796-1020</t>
  </si>
  <si>
    <t>54 - 3382-1030</t>
  </si>
  <si>
    <t>51 - 3445-1002</t>
  </si>
  <si>
    <t>51 - 3044-8588 / 3044-8599</t>
  </si>
  <si>
    <t>51 - 3670-1800</t>
  </si>
  <si>
    <t>55 - 3752-1256 / 3752-1172</t>
  </si>
  <si>
    <t>54 - 3611-1330</t>
  </si>
  <si>
    <t>51 - 3756-1149</t>
  </si>
  <si>
    <t>54 - 3293-5600</t>
  </si>
  <si>
    <t>51 - 3676-1112/ 3676-1211</t>
  </si>
  <si>
    <t>51 - 3560-1011</t>
  </si>
  <si>
    <t>54 - 3376-1114/ 3376-1133</t>
  </si>
  <si>
    <t>51 - 3716-1166</t>
  </si>
  <si>
    <t>53 - 3224-9140</t>
  </si>
  <si>
    <t>51 - 3687-1360</t>
  </si>
  <si>
    <t>51 - 3747-1122</t>
  </si>
  <si>
    <t>51 - 3656-1341</t>
  </si>
  <si>
    <t>53 - 3262-5000</t>
  </si>
  <si>
    <t>51 - 3772-2227/ 3772-0300</t>
  </si>
  <si>
    <t>55 - 3334-4900</t>
  </si>
  <si>
    <t>54 - 3527-1141/3527-1193</t>
  </si>
  <si>
    <t>53 - 3240-4300 / 3240-4308</t>
  </si>
  <si>
    <t>51 - 3682-1122</t>
  </si>
  <si>
    <t>51 - 3696-1200</t>
  </si>
  <si>
    <t>54 - 3523-2112/ 3523-1344</t>
  </si>
  <si>
    <t>51 - 3650-1062/ 3650-1143</t>
  </si>
  <si>
    <t>55 - 3616-1025/ 3616-1010</t>
  </si>
  <si>
    <t>55 - 3419-1001/ 3419-1002</t>
  </si>
  <si>
    <t>51 - 3482-2105</t>
  </si>
  <si>
    <t>54 - 3613-1166</t>
  </si>
  <si>
    <t>54 - 3369-1202</t>
  </si>
  <si>
    <t>54 - 3356-1256/ 3356-1244</t>
  </si>
  <si>
    <t>54 - 3384-1200</t>
  </si>
  <si>
    <t>54 - 3613-2211 / 3613-2175</t>
  </si>
  <si>
    <t>54 - 3055-7100</t>
  </si>
  <si>
    <t>55 - 3747-1090</t>
  </si>
  <si>
    <t>55 - 3538-1155 / 3538-1956 / 3538-1345</t>
  </si>
  <si>
    <t>55 - 3643-1011</t>
  </si>
  <si>
    <t>55 - 3613-1202</t>
  </si>
  <si>
    <t>54 - 3435-5366</t>
  </si>
  <si>
    <t>54 - 3237-1585/ 3237-1306</t>
  </si>
  <si>
    <t>51 - 3634-1122</t>
  </si>
  <si>
    <t>55 - 3528-6094/  3528</t>
  </si>
  <si>
    <t>51 - 3766-1255</t>
  </si>
  <si>
    <t>51 - 3789-1122</t>
  </si>
  <si>
    <t>55 - 3356-4000/ 3356-1200</t>
  </si>
  <si>
    <t>55 - 3643-2106/ 3643-2004</t>
  </si>
  <si>
    <t>55 - 3559-1133/ 3359-1180</t>
  </si>
  <si>
    <t>51 - 3697-1215</t>
  </si>
  <si>
    <t>51 - 3652-1222</t>
  </si>
  <si>
    <t>55 - 3281-1351</t>
  </si>
  <si>
    <t>55 - 3254-2200/ 3643-2004</t>
  </si>
  <si>
    <t>51 - 3724-6001</t>
  </si>
  <si>
    <t>51 - 3041-7100</t>
  </si>
  <si>
    <t>54 - 3552-1244</t>
  </si>
  <si>
    <t>55 - 3355-1300</t>
  </si>
  <si>
    <t>55 - 3738-1212</t>
  </si>
  <si>
    <t>51 - 3671-7200</t>
  </si>
  <si>
    <t>54 - 3357-1157</t>
  </si>
  <si>
    <t>54 - 3251-1174</t>
  </si>
  <si>
    <t>54 - 3235-1120</t>
  </si>
  <si>
    <t>55 - 3567-1245/ 3567-1120</t>
  </si>
  <si>
    <t>54 - 3366-1490</t>
  </si>
  <si>
    <t>51 - 3598-8600</t>
  </si>
  <si>
    <t>55 - 3528-1300</t>
  </si>
  <si>
    <t>54 - 3326-1110</t>
  </si>
  <si>
    <t>51 - 3743-8100/ 3743-1066</t>
  </si>
  <si>
    <t>55 - 3548-1200</t>
  </si>
  <si>
    <t>53 - 3245-8020 / 3245-8055</t>
  </si>
  <si>
    <t>54 - 3282-4077</t>
  </si>
  <si>
    <t>53 - 3252-9504 / 3252-9556</t>
  </si>
  <si>
    <t>51 - 3462-1565</t>
  </si>
  <si>
    <t>51 - 3616-1147</t>
  </si>
  <si>
    <t>54 - 3625-3045</t>
  </si>
  <si>
    <t>51 - 3995-1100/ 36252112</t>
  </si>
  <si>
    <t>55 - 3611-1005</t>
  </si>
  <si>
    <t>53 - 3275-1108</t>
  </si>
  <si>
    <t>51 - 3698-1155</t>
  </si>
  <si>
    <t>51 - 3758-1120</t>
  </si>
  <si>
    <t>51 - 3685-1181</t>
  </si>
  <si>
    <t>51 - 3615-1324</t>
  </si>
  <si>
    <t>54 - 3331-2699</t>
  </si>
  <si>
    <t>54 - 3461-8800</t>
  </si>
  <si>
    <t>54 - 3613-4158</t>
  </si>
  <si>
    <t>54 - 3347-1233</t>
  </si>
  <si>
    <t>54 - 3353-1158</t>
  </si>
  <si>
    <t>55 - 3336-0000</t>
  </si>
  <si>
    <t>54 - 3218-6000</t>
  </si>
  <si>
    <t>54 - 3613-5155</t>
  </si>
  <si>
    <t>53 - 3254-1190</t>
  </si>
  <si>
    <t>51 - 3725-1200</t>
  </si>
  <si>
    <t>55 - 3756-1084</t>
  </si>
  <si>
    <t>51 - 3675-1122</t>
  </si>
  <si>
    <t>55 - 3359-4900</t>
  </si>
  <si>
    <t>54 - 3333-1166</t>
  </si>
  <si>
    <t>51 - 3958-8400</t>
  </si>
  <si>
    <t>54 - 3398-1075</t>
  </si>
  <si>
    <t>55 - 3784-1300</t>
  </si>
  <si>
    <t>53 - 3265-1006</t>
  </si>
  <si>
    <t>51 - 3611-7095</t>
  </si>
  <si>
    <t>51 - 3681-3389</t>
  </si>
  <si>
    <t>54 - 3346-1133/ 3346-1166</t>
  </si>
  <si>
    <t>51 - 3760-4000</t>
  </si>
  <si>
    <t>54 - 3334-1151</t>
  </si>
  <si>
    <t>55 - 3379-1133</t>
  </si>
  <si>
    <t>54 - 3363-8100</t>
  </si>
  <si>
    <t>51 - 3612-1220</t>
  </si>
  <si>
    <t>54 - 3615-2147</t>
  </si>
  <si>
    <t>55 - 3333-9115</t>
  </si>
  <si>
    <t>55 - 3557-1155</t>
  </si>
  <si>
    <t>54 - 3435-1115</t>
  </si>
  <si>
    <t>54 - 3446-2800</t>
  </si>
  <si>
    <t>54 - 3379-2500</t>
  </si>
  <si>
    <t>55 - 3524-1200</t>
  </si>
  <si>
    <t>51 - 3678-1100</t>
  </si>
  <si>
    <t>55 - 3616-2215</t>
  </si>
  <si>
    <t>55 - 3321-1300</t>
  </si>
  <si>
    <t>54 - 3613-6032</t>
  </si>
  <si>
    <t>51 - 3764-1144</t>
  </si>
  <si>
    <t>54 - 3351-1214</t>
  </si>
  <si>
    <t>55 - 3616-3058/ 3616-3071</t>
  </si>
  <si>
    <t>55 - 3362-1100</t>
  </si>
  <si>
    <t>55 - 3612-4207/ 3612-4246</t>
  </si>
  <si>
    <t>51 - 3564-1277/ 3563-8200</t>
  </si>
  <si>
    <t>55 - 3751-1046</t>
  </si>
  <si>
    <t>54 - 3471-1122</t>
  </si>
  <si>
    <t>51 - 3677-1317</t>
  </si>
  <si>
    <t>53 - 3243-3177 / 3243-3050</t>
  </si>
  <si>
    <t>51 - 3664-0249</t>
  </si>
  <si>
    <t>55 - 3268-1133</t>
  </si>
  <si>
    <t>55 - 3534-1103</t>
  </si>
  <si>
    <t>51 - 3612-2010</t>
  </si>
  <si>
    <t>51 - 3499-6300</t>
  </si>
  <si>
    <t>51 - 3751-3400</t>
  </si>
  <si>
    <t>51 - 3733-1180</t>
  </si>
  <si>
    <t>54 - 3363-9082</t>
  </si>
  <si>
    <t>55 - 3329-1115</t>
  </si>
  <si>
    <t>54 - 3544-1085</t>
  </si>
  <si>
    <t>54 - 3339-1044</t>
  </si>
  <si>
    <t>54 - 3520-7000</t>
  </si>
  <si>
    <t>54 - 3378-1003/3378-1005</t>
  </si>
  <si>
    <t>54 - 3375-1114</t>
  </si>
  <si>
    <t>51 - 3748-1200</t>
  </si>
  <si>
    <t>54 - 3354-1222</t>
  </si>
  <si>
    <t>55 - 3616-4150</t>
  </si>
  <si>
    <t>54 - 3383-1100</t>
  </si>
  <si>
    <t>54 - 3337-1166</t>
  </si>
  <si>
    <t>51 - 3561-4050</t>
  </si>
  <si>
    <t>51 - 3473-0018 / 3473-0011</t>
  </si>
  <si>
    <t>51 - 3981-1007</t>
  </si>
  <si>
    <t>51 - 3616-7012</t>
  </si>
  <si>
    <t>55 - 3335-1022</t>
  </si>
  <si>
    <t>54 - 3445-1066</t>
  </si>
  <si>
    <t xml:space="preserve">54 - 3268 1611 </t>
  </si>
  <si>
    <t>55 - 3263-3700</t>
  </si>
  <si>
    <t>54 - 3546-1200</t>
  </si>
  <si>
    <t>51 - 3613-1116</t>
  </si>
  <si>
    <t>51 - 3637-4200</t>
  </si>
  <si>
    <t>54 - 3292-1722</t>
  </si>
  <si>
    <t>54 - 3615-4010</t>
  </si>
  <si>
    <t>54 - 3389-1122</t>
  </si>
  <si>
    <t>55 - 3236-1200/ 3236-1400</t>
  </si>
  <si>
    <t>51 - 3613-2414</t>
  </si>
  <si>
    <t>55 - 3328-1133</t>
  </si>
  <si>
    <t>55 - 3744-5050</t>
  </si>
  <si>
    <t>54 - 3462-8200</t>
  </si>
  <si>
    <t>55 - 3613-7238</t>
  </si>
  <si>
    <t>54 - 3391-1200</t>
  </si>
  <si>
    <t>54 - 3655-1351</t>
  </si>
  <si>
    <t>54 - 3615-5210</t>
  </si>
  <si>
    <t>54 - 3341-1600</t>
  </si>
  <si>
    <t>55 - 3361-2000</t>
  </si>
  <si>
    <t>51 - 3487-1020</t>
  </si>
  <si>
    <t>54 - 3286-0200</t>
  </si>
  <si>
    <t>54 - 3613-7171</t>
  </si>
  <si>
    <t>51 - 3616-3208</t>
  </si>
  <si>
    <t>51 - 3432-2301</t>
  </si>
  <si>
    <t>54 - 3272-1266</t>
  </si>
  <si>
    <t>51 - 3480-1255</t>
  </si>
  <si>
    <t>54 - 3443-4430</t>
  </si>
  <si>
    <t>55 - 3353-1200</t>
  </si>
  <si>
    <t>Rua Jaime Ferreira de Moura 388</t>
  </si>
  <si>
    <t>98550-000</t>
  </si>
  <si>
    <t xml:space="preserve"> REDENTORA</t>
  </si>
  <si>
    <t>SALA FMAS</t>
  </si>
  <si>
    <t>Rua das Hortencias 57</t>
  </si>
  <si>
    <t>95965-000</t>
  </si>
  <si>
    <t xml:space="preserve"> RELVADO</t>
  </si>
  <si>
    <t>Rua Moisés Cantarelli 368</t>
  </si>
  <si>
    <t>97200-000</t>
  </si>
  <si>
    <t xml:space="preserve"> RESTINGA SECA</t>
  </si>
  <si>
    <t>Rua Angelo Santineli 315</t>
  </si>
  <si>
    <t>99610-000</t>
  </si>
  <si>
    <t xml:space="preserve"> RIO DOS INDIOS</t>
  </si>
  <si>
    <t>Alexandre Duarte Lindenmeyer</t>
  </si>
  <si>
    <t>Largo Engº João Fernandes Moreira S/Nº</t>
  </si>
  <si>
    <t>96200-900</t>
  </si>
  <si>
    <t xml:space="preserve"> RIO GRANDE</t>
  </si>
  <si>
    <t>Rua Andrade Neves 324</t>
  </si>
  <si>
    <t>96640-000</t>
  </si>
  <si>
    <t xml:space="preserve"> RIO PARDO</t>
  </si>
  <si>
    <t>Av. Guerino Pandolfo 580</t>
  </si>
  <si>
    <t>95695-000</t>
  </si>
  <si>
    <t xml:space="preserve"> RIOZINHO</t>
  </si>
  <si>
    <t>SETOR ASSISTENCIA SOCIAL</t>
  </si>
  <si>
    <t>Rua Eliseu Orlandini 51</t>
  </si>
  <si>
    <t>95735-000</t>
  </si>
  <si>
    <t xml:space="preserve"> ROCA SALES</t>
  </si>
  <si>
    <t>Av. do Comércio 196</t>
  </si>
  <si>
    <t>98360-000</t>
  </si>
  <si>
    <t xml:space="preserve"> RODEIO BONITO</t>
  </si>
  <si>
    <t>Av. João Batista 700</t>
  </si>
  <si>
    <t>97843-000</t>
  </si>
  <si>
    <t xml:space="preserve"> ROLADOR</t>
  </si>
  <si>
    <t>Av. Getulio Vargas 110</t>
  </si>
  <si>
    <t>95690-000</t>
  </si>
  <si>
    <t xml:space="preserve"> ROLANTE</t>
  </si>
  <si>
    <t>Praça Mose Míssio S/ Nº</t>
  </si>
  <si>
    <t>99670-000</t>
  </si>
  <si>
    <t xml:space="preserve"> RONDA ALTA</t>
  </si>
  <si>
    <t xml:space="preserve">Ezequiel Pasquetti                              </t>
  </si>
  <si>
    <t>Av. Sarandi 646</t>
  </si>
  <si>
    <t>99590-000</t>
  </si>
  <si>
    <t xml:space="preserve"> RONDINHA</t>
  </si>
  <si>
    <t>Rua Padre Anchieta 221</t>
  </si>
  <si>
    <t>97970-000</t>
  </si>
  <si>
    <t xml:space="preserve"> ROQUE GONZALES</t>
  </si>
  <si>
    <t>Rua Amaro Souto 2203</t>
  </si>
  <si>
    <t>97590-000</t>
  </si>
  <si>
    <t xml:space="preserve"> ROSARIO DO SUL</t>
  </si>
  <si>
    <t>Rua 20 de Março 99</t>
  </si>
  <si>
    <t>98330-000</t>
  </si>
  <si>
    <t xml:space="preserve"> SAGRADA FAMILIA</t>
  </si>
  <si>
    <t>Volmar Telles do Amaral</t>
  </si>
  <si>
    <t>Av. Silas Tavares 1127</t>
  </si>
  <si>
    <t>98250-000</t>
  </si>
  <si>
    <t>Rua Hermogenio Cursino dos Santos 342</t>
  </si>
  <si>
    <t>99440-000</t>
  </si>
  <si>
    <t>Av. Independencia 1131</t>
  </si>
  <si>
    <t>97940-000</t>
  </si>
  <si>
    <t xml:space="preserve"> SALVADOR DAS MISSOES</t>
  </si>
  <si>
    <t>Av. Duque de Caxias 422</t>
  </si>
  <si>
    <t>95750-000</t>
  </si>
  <si>
    <t xml:space="preserve"> SALVADOR DO SUL</t>
  </si>
  <si>
    <t>Av. Fiorentino Bacchi 673</t>
  </si>
  <si>
    <t>99840-000</t>
  </si>
  <si>
    <t xml:space="preserve"> SANANDUVA</t>
  </si>
  <si>
    <t>Av. Eduardo de Brito 101</t>
  </si>
  <si>
    <t>98240-000</t>
  </si>
  <si>
    <t xml:space="preserve"> SANTA BARBARA DO SUL</t>
  </si>
  <si>
    <t>Jusene Consoladora Peruzzo</t>
  </si>
  <si>
    <t>Rua Porto Alegre 591</t>
  </si>
  <si>
    <t>99952-000</t>
  </si>
  <si>
    <t>Av. 28m de Maio 565</t>
  </si>
  <si>
    <t>95915-000</t>
  </si>
  <si>
    <t xml:space="preserve"> SANTA CLARA DO SUL</t>
  </si>
  <si>
    <t>Telmo Jose Kirst</t>
  </si>
  <si>
    <t>Rua Galvão  Costa 755</t>
  </si>
  <si>
    <t>96810-000</t>
  </si>
  <si>
    <t xml:space="preserve"> SANTA CRUZ DO SUL</t>
  </si>
  <si>
    <t>Luíz Felipe Brenner Machado</t>
  </si>
  <si>
    <t>Residencial Santa Margarida S/Nº</t>
  </si>
  <si>
    <t>97335-000</t>
  </si>
  <si>
    <t>Venancio Aires 2277</t>
  </si>
  <si>
    <t>97100-005</t>
  </si>
  <si>
    <t>Rua Benni Closs 88</t>
  </si>
  <si>
    <t>93995-000</t>
  </si>
  <si>
    <t xml:space="preserve"> SANTA MARIA DO HERVAL</t>
  </si>
  <si>
    <t>Alcides Vicini</t>
  </si>
  <si>
    <t>Av.Expedicionario Weber 2983</t>
  </si>
  <si>
    <t>98900-000</t>
  </si>
  <si>
    <t xml:space="preserve"> SANTA MARGARIDA DO SUL</t>
  </si>
  <si>
    <t>VILA RUFINO</t>
  </si>
  <si>
    <t>Av. Itália 474</t>
  </si>
  <si>
    <t>95715-000</t>
  </si>
  <si>
    <t xml:space="preserve"> SANTA ROSA</t>
  </si>
  <si>
    <t>Rua Mirapalhete 1179</t>
  </si>
  <si>
    <t>96230-000</t>
  </si>
  <si>
    <t xml:space="preserve"> SANTA VITORIA DO PALMAR</t>
  </si>
  <si>
    <t>Rua Independencia 374</t>
  </si>
  <si>
    <t>96590-000</t>
  </si>
  <si>
    <t xml:space="preserve"> SANTANA DA BOA VISTA</t>
  </si>
  <si>
    <t>Rua Rivadávia Correa 858</t>
  </si>
  <si>
    <t>97573-010</t>
  </si>
  <si>
    <t xml:space="preserve"> SANTANA DO LIVRAMENTO</t>
  </si>
  <si>
    <t>Rua Tito Beccon 1754</t>
  </si>
  <si>
    <t>97700-000</t>
  </si>
  <si>
    <t xml:space="preserve"> SANTIAGO</t>
  </si>
  <si>
    <t>Rua Antunes Ribas 1001</t>
  </si>
  <si>
    <t>98801-630</t>
  </si>
  <si>
    <t xml:space="preserve"> SANTO ANGELO</t>
  </si>
  <si>
    <t>Av. Borges  de Medeiros 456</t>
  </si>
  <si>
    <t>95500-000</t>
  </si>
  <si>
    <t xml:space="preserve"> SANTO ANTONIO DA PATRULHA</t>
  </si>
  <si>
    <t>Puranci Barcelos dos Santos</t>
  </si>
  <si>
    <t>Av. Pref.José Nunes de Abreu 6000</t>
  </si>
  <si>
    <t>97870-000</t>
  </si>
  <si>
    <t xml:space="preserve"> SANTO ANTONIO DAS MISSOES</t>
  </si>
  <si>
    <t>Av.Fortunato Palma 825</t>
  </si>
  <si>
    <t>99265-000</t>
  </si>
  <si>
    <t xml:space="preserve"> SANTO ANTONIO DO PALMA</t>
  </si>
  <si>
    <t>Av. Jorge Muller 1075</t>
  </si>
  <si>
    <t>ANDAR PRIMEIRO PISO</t>
  </si>
  <si>
    <t>Régis Luiz Hahn</t>
  </si>
  <si>
    <t>Rua Sete de Setembro 330</t>
  </si>
  <si>
    <t>95150-000</t>
  </si>
  <si>
    <t xml:space="preserve"> NOVA PETROPOLIS</t>
  </si>
  <si>
    <t xml:space="preserve">Volnei Minozzo                                     </t>
  </si>
  <si>
    <t>Av. Fernando Luzzato 158</t>
  </si>
  <si>
    <t>95320-000</t>
  </si>
  <si>
    <t xml:space="preserve"> NOVA PRATA</t>
  </si>
  <si>
    <t>Rua G 95-Centro Administrativo</t>
  </si>
  <si>
    <t>98758-000</t>
  </si>
  <si>
    <t xml:space="preserve"> NOVA RAMADA</t>
  </si>
  <si>
    <t>PAVMTO</t>
  </si>
  <si>
    <t>Rua Julio de Castilhos 895</t>
  </si>
  <si>
    <t>95260-000</t>
  </si>
  <si>
    <t>Rua Dr. Lourenço Záccaro 1449</t>
  </si>
  <si>
    <t>92480-000</t>
  </si>
  <si>
    <t xml:space="preserve"> NOVA SANTA RITA</t>
  </si>
  <si>
    <t>Rua João  Batista 1168</t>
  </si>
  <si>
    <t>98338-000</t>
  </si>
  <si>
    <t xml:space="preserve"> NOVO BARREIRO</t>
  </si>
  <si>
    <t>Av. 28 de dezembro S/Nº</t>
  </si>
  <si>
    <t>96545-000</t>
  </si>
  <si>
    <t xml:space="preserve"> NOVO CABRAIS</t>
  </si>
  <si>
    <t>Rua Guia Lopes 4201</t>
  </si>
  <si>
    <t>93410-340</t>
  </si>
  <si>
    <t xml:space="preserve"> NOVO HAMBURGO</t>
  </si>
  <si>
    <t>ANDAR 6 ANDAR</t>
  </si>
  <si>
    <t>Rua Tuparendi 111</t>
  </si>
  <si>
    <t>98955-000</t>
  </si>
  <si>
    <t xml:space="preserve"> NOVO MACHADO</t>
  </si>
  <si>
    <t>Rua Lucio Cavalli 246</t>
  </si>
  <si>
    <t>98370-000</t>
  </si>
  <si>
    <t xml:space="preserve"> NOVO TIRADENTES</t>
  </si>
  <si>
    <t>Av. Emilio Knaak 1160</t>
  </si>
  <si>
    <t>99687-000</t>
  </si>
  <si>
    <t xml:space="preserve"> NOVO XINGU</t>
  </si>
  <si>
    <t>ANEXO CENTRO DE APOIO EDUC</t>
  </si>
  <si>
    <t>Av. Jorge  Dariva 1251</t>
  </si>
  <si>
    <t>95520-000</t>
  </si>
  <si>
    <t xml:space="preserve"> OSORIO</t>
  </si>
  <si>
    <t>Av. Rio Grande 1090</t>
  </si>
  <si>
    <t>99850-000</t>
  </si>
  <si>
    <t xml:space="preserve"> PAIM FILHO</t>
  </si>
  <si>
    <t xml:space="preserve">Paulo Henrique Mendes Lang </t>
  </si>
  <si>
    <t>Rua Senhora dos Navegantes 442</t>
  </si>
  <si>
    <t>95540-000</t>
  </si>
  <si>
    <t xml:space="preserve"> PALMARES DO SUL</t>
  </si>
  <si>
    <t>Eduardo Russomano Freire</t>
  </si>
  <si>
    <t>Rua Nassib Nassif 381</t>
  </si>
  <si>
    <t>98300-000</t>
  </si>
  <si>
    <t xml:space="preserve"> PALMEIRA DAS MISSOES</t>
  </si>
  <si>
    <t>Luíz Carlos Panosso</t>
  </si>
  <si>
    <t>Rua Santos Dumont 25</t>
  </si>
  <si>
    <t>98430-000</t>
  </si>
  <si>
    <t xml:space="preserve"> PALMITINHO</t>
  </si>
  <si>
    <t>Av. Konrad Adenauer 1870</t>
  </si>
  <si>
    <t>98280-000</t>
  </si>
  <si>
    <t xml:space="preserve"> PANAMBI</t>
  </si>
  <si>
    <t>EDIF PUBLICO</t>
  </si>
  <si>
    <t xml:space="preserve">Cássio Nunes Soares                         </t>
  </si>
  <si>
    <t>Rua Waldo Machado de Oliveira 177</t>
  </si>
  <si>
    <t>96690-000</t>
  </si>
  <si>
    <t xml:space="preserve"> PANTANO GRANDE</t>
  </si>
  <si>
    <t>BR 290</t>
  </si>
  <si>
    <t>Rua Guilherme Alberti 1631</t>
  </si>
  <si>
    <t>97230-000</t>
  </si>
  <si>
    <t xml:space="preserve"> SAO JOAO DO POLESINE</t>
  </si>
  <si>
    <t>Av. Daltro Filho 901</t>
  </si>
  <si>
    <t>95365-000</t>
  </si>
  <si>
    <t xml:space="preserve"> SAO JORGE</t>
  </si>
  <si>
    <t xml:space="preserve">Silvio Pedrotti de Oliveira </t>
  </si>
  <si>
    <t>Av. 20 de Março 1385</t>
  </si>
  <si>
    <t>98325-000</t>
  </si>
  <si>
    <t xml:space="preserve"> SAO JOSE DAS MISSOES</t>
  </si>
  <si>
    <t>SALA ASSISTENCIA SOCIAL</t>
  </si>
  <si>
    <t>Av. Getulio Vargas 753</t>
  </si>
  <si>
    <t>99380-000</t>
  </si>
  <si>
    <t xml:space="preserve"> SAO JOSE DO HERVAL</t>
  </si>
  <si>
    <t>ANEXO PREDIO MULTIUSO</t>
  </si>
  <si>
    <t>Rua 33 Nº40</t>
  </si>
  <si>
    <t>95755-000</t>
  </si>
  <si>
    <t xml:space="preserve"> SAO JOSE DO HORTENCIO</t>
  </si>
  <si>
    <t>Rua Frei Leonardo Braun 50</t>
  </si>
  <si>
    <t>98958-000</t>
  </si>
  <si>
    <t>Rua Mal. Deodoro 276</t>
  </si>
  <si>
    <t>96225-000</t>
  </si>
  <si>
    <t xml:space="preserve"> SAO JOSE DO NORTE</t>
  </si>
  <si>
    <t>Av. Laurindo Centenaro 481</t>
  </si>
  <si>
    <t>99870-000</t>
  </si>
  <si>
    <t xml:space="preserve"> SAO JOSE DO OURO</t>
  </si>
  <si>
    <t>Rua Waldemar José Bohn 1735</t>
  </si>
  <si>
    <t>95748-000</t>
  </si>
  <si>
    <t xml:space="preserve"> SAO JOSE DO SUL</t>
  </si>
  <si>
    <t>Rua.Prof Eduardo Inácio Pereira 442</t>
  </si>
  <si>
    <t>95280-000</t>
  </si>
  <si>
    <t xml:space="preserve"> SAO JOSE DOS AUSENTES</t>
  </si>
  <si>
    <t>Praça Tiradentes 119</t>
  </si>
  <si>
    <t>93010-020</t>
  </si>
  <si>
    <t xml:space="preserve"> SAO LEOPOLDO</t>
  </si>
  <si>
    <t>Rua Cel.Alfredo Vom 202</t>
  </si>
  <si>
    <t>96170-000</t>
  </si>
  <si>
    <t xml:space="preserve"> SAO LOURENCO DO SUL</t>
  </si>
  <si>
    <t>Rua Venancio Aires 2438</t>
  </si>
  <si>
    <t>97800-000</t>
  </si>
  <si>
    <t>Av. Venancio Aires 720</t>
  </si>
  <si>
    <t>95190-000</t>
  </si>
  <si>
    <t xml:space="preserve"> SAO MARCOS</t>
  </si>
  <si>
    <t>Av.Osvaldo de Souza 124</t>
  </si>
  <si>
    <t>98690-000</t>
  </si>
  <si>
    <t xml:space="preserve"> SAO MARTINHO</t>
  </si>
  <si>
    <t>Rua 24 de Janeiro 853</t>
  </si>
  <si>
    <t>97190-000</t>
  </si>
  <si>
    <t xml:space="preserve"> SAO MARTINHO DA SERRA</t>
  </si>
  <si>
    <t>Rua 29 de Abril 165</t>
  </si>
  <si>
    <t>98865-000</t>
  </si>
  <si>
    <t xml:space="preserve"> SAO MIGUEL DAS MISSOES</t>
  </si>
  <si>
    <t>R.Prof. Maria Seggiaro Hoffmann 1035</t>
  </si>
  <si>
    <t>97880-000</t>
  </si>
  <si>
    <t xml:space="preserve"> SAO NICOLAU</t>
  </si>
  <si>
    <t>ANEXO SALA 5</t>
  </si>
  <si>
    <t>Noeli Maria Borré Ruwer</t>
  </si>
  <si>
    <t>Rua Independencia 536</t>
  </si>
  <si>
    <t>97980-000</t>
  </si>
  <si>
    <t xml:space="preserve"> SAO PAULO DAS MISSOES</t>
  </si>
  <si>
    <t>Av. Duque de Caxias 1799</t>
  </si>
  <si>
    <t>95758-000</t>
  </si>
  <si>
    <t xml:space="preserve"> SAO PEDRO DA SERRA</t>
  </si>
  <si>
    <t>Rua 13 de Maio S/Nº</t>
  </si>
  <si>
    <t>98323-000</t>
  </si>
  <si>
    <t xml:space="preserve"> SAO PEDRO DAS MISSOES</t>
  </si>
  <si>
    <t>Av.Júlio Schmitz 1645</t>
  </si>
  <si>
    <t>97920-000</t>
  </si>
  <si>
    <t xml:space="preserve"> SAO PEDRO DO BUTIA</t>
  </si>
  <si>
    <t>Rua Floriano Peixoto 222</t>
  </si>
  <si>
    <t>97400-000</t>
  </si>
  <si>
    <t xml:space="preserve"> SAO PEDRO DO SUL</t>
  </si>
  <si>
    <t>ANDAR SETOR ADMINISTRATIVO</t>
  </si>
  <si>
    <t>Rua Mal Floriano 426</t>
  </si>
  <si>
    <t>95760-000</t>
  </si>
  <si>
    <t xml:space="preserve"> SAO SEBASTIAO DO CAI</t>
  </si>
  <si>
    <t>Leocarlos Girardello</t>
  </si>
  <si>
    <t>Rua Palacio Chiquite 900</t>
  </si>
  <si>
    <t>97340-000</t>
  </si>
  <si>
    <t xml:space="preserve"> SAO SEPE</t>
  </si>
  <si>
    <t>Cleomar João Scandolara</t>
  </si>
  <si>
    <t>Praça Tancredo Neves 30</t>
  </si>
  <si>
    <t>99640-000</t>
  </si>
  <si>
    <t xml:space="preserve"> SAO VALENTIM</t>
  </si>
  <si>
    <t>Rua João Scussel 66</t>
  </si>
  <si>
    <t>99240-000</t>
  </si>
  <si>
    <t xml:space="preserve"> SAO VALENTIM DO SUL</t>
  </si>
  <si>
    <t>ANEXO PREDIO CRAS</t>
  </si>
  <si>
    <t>Av. Balduino Weiller 626</t>
  </si>
  <si>
    <t>98595-000</t>
  </si>
  <si>
    <t xml:space="preserve"> SAO VALERIO DO SUL</t>
  </si>
  <si>
    <t>Rua Cônego Caspary 386</t>
  </si>
  <si>
    <t>95795-000</t>
  </si>
  <si>
    <t xml:space="preserve"> SAO VENDELINO</t>
  </si>
  <si>
    <t>Rua Carapé 372</t>
  </si>
  <si>
    <t>97420-000</t>
  </si>
  <si>
    <t xml:space="preserve"> SAO VICENTE DO SUL</t>
  </si>
  <si>
    <t>Av. João Correa 793</t>
  </si>
  <si>
    <t>93800-000</t>
  </si>
  <si>
    <t xml:space="preserve"> SAPIRANGA</t>
  </si>
  <si>
    <t>Rua Leonidas de Souza 1289</t>
  </si>
  <si>
    <t>93210-140</t>
  </si>
  <si>
    <t xml:space="preserve"> SAPUCAIA DO SUL</t>
  </si>
  <si>
    <t>DIEHL</t>
  </si>
  <si>
    <t>Praça Presidente Vargas S/Nº</t>
  </si>
  <si>
    <t>99560-000</t>
  </si>
  <si>
    <t xml:space="preserve"> SARANDI</t>
  </si>
  <si>
    <t>Av.Gen. Flores da Cunha 831</t>
  </si>
  <si>
    <t>98380-000</t>
  </si>
  <si>
    <t xml:space="preserve"> SEBERI</t>
  </si>
  <si>
    <t>Rua Campo Novo 344</t>
  </si>
  <si>
    <t>98675-000</t>
  </si>
  <si>
    <t xml:space="preserve"> SEDE NOVA</t>
  </si>
  <si>
    <t>Rua Ângelo Sentinelli, n° SN</t>
  </si>
  <si>
    <t>Rua Marechal Floriano, n° 5</t>
  </si>
  <si>
    <t>Rua Rodolfo Moreira de Souza, n° 59</t>
  </si>
  <si>
    <t>Avenida Guerino Pandolfo, n° 580</t>
  </si>
  <si>
    <t>Rua Eliseu Orlandini, n° 51</t>
  </si>
  <si>
    <t>Avenida do Comercio, n° 196</t>
  </si>
  <si>
    <t>Avenida João Batista, n° 836</t>
  </si>
  <si>
    <t>Avenida Getúlio Vargas, n° 110</t>
  </si>
  <si>
    <t>Praça Mose Missio, n° SN</t>
  </si>
  <si>
    <t>Avenida Sarandi, n° 73</t>
  </si>
  <si>
    <t>Rua Padre Anchieta, n° 221</t>
  </si>
  <si>
    <t>Rua Amaro Souto, n° 2830</t>
  </si>
  <si>
    <t>Rua Francisco Luiz Cardona, n° SN</t>
  </si>
  <si>
    <t>Avenida Independência, n° 826</t>
  </si>
  <si>
    <t>Avenida Duque de Caxias, n° 422</t>
  </si>
  <si>
    <t>Rua Fiorentino Bachi, n° 673</t>
  </si>
  <si>
    <t>Avenida Eduardo de Brito, n° 101</t>
  </si>
  <si>
    <t>Rua Dois de Novembro, n° 369</t>
  </si>
  <si>
    <t>Rua Coronel Oscar Jost, n° 1576</t>
  </si>
  <si>
    <t>Rua Albano Schneider, n° 23</t>
  </si>
  <si>
    <t>Rodovia Rod BR 290, n° 392</t>
  </si>
  <si>
    <t>Avenida Expedicionário Weber, n° 2983</t>
  </si>
  <si>
    <t>Rua Independência, n° 374</t>
  </si>
  <si>
    <t>Rua 9a R General Câmara, n° 1668</t>
  </si>
  <si>
    <t>Rua Severino Azambuja, n° 38</t>
  </si>
  <si>
    <t>Rua Antunes Ribas, n° 1001</t>
  </si>
  <si>
    <t>Avenida Borges de Medeiros, n° 456</t>
  </si>
  <si>
    <t>Rua Firmo Medeiros, n° 3517</t>
  </si>
  <si>
    <t>Avenida Jacó Chiodelli, n° 590</t>
  </si>
  <si>
    <t>Rua Adolfo Scheneider, n° 0</t>
  </si>
  <si>
    <t>Rua Tiradentes, n° 899</t>
  </si>
  <si>
    <t>Rua Prefeito Leo Jacob Hartmann, n° 2292</t>
  </si>
  <si>
    <t>Rua Jose Piloneto, n° 741</t>
  </si>
  <si>
    <t>Rua Cel. Aparício Mariense, n° 2751</t>
  </si>
  <si>
    <t>Rua Eduardo Cerbaro, n° 88</t>
  </si>
  <si>
    <t>Rua Gabriel Machado, n° 1931</t>
  </si>
  <si>
    <t>Avenida Júlio de Castilhos, n° 223</t>
  </si>
  <si>
    <t>Rua Doze de Outubro, n° 167</t>
  </si>
  <si>
    <t>Rua Cel. Soares de Carvalho, n° 558</t>
  </si>
  <si>
    <t>Rua Professor Zeferino, n° 991</t>
  </si>
  <si>
    <t>Rua Guilherme Alberti, n° 1631</t>
  </si>
  <si>
    <t>Avenida Daltro Filho, n° 901</t>
  </si>
  <si>
    <t>Avenida Vinte de Marco, n° 1260</t>
  </si>
  <si>
    <t>Avenida Getúlio Vargas, n° 753</t>
  </si>
  <si>
    <t>Rua Trinta e Três, n° 40</t>
  </si>
  <si>
    <t>Rua Carlos Bulamarque, n° 329</t>
  </si>
  <si>
    <t>Avenida Laurindo Centenário, n° 481</t>
  </si>
  <si>
    <t>Avenida Waldemar José Bohn, n° 1735</t>
  </si>
  <si>
    <t>Rua Joaquim de Oliveira Paim, n° 141</t>
  </si>
  <si>
    <t>Rua São Joaquim, n° 600</t>
  </si>
  <si>
    <t>Rua Cel. Alfredo Born, n° 202</t>
  </si>
  <si>
    <t>Rua Vitoria, n° 174</t>
  </si>
  <si>
    <t>Rua Osvaldo de Souza, n° 124</t>
  </si>
  <si>
    <t>Avenida 24 de Janeiro, n° 853</t>
  </si>
  <si>
    <t>Rua 29 de Abril, n° 165</t>
  </si>
  <si>
    <t>Rua Prof. Maria Seggiaro Hoffmann, n° 1035</t>
  </si>
  <si>
    <t>Rua Independência, n° 536</t>
  </si>
  <si>
    <t>Avenida Duque de Caxias, n° 1256</t>
  </si>
  <si>
    <t>Rua 13 de Maio Centro, n° SN</t>
  </si>
  <si>
    <t>Avenida Sete de Setembro, n° 940</t>
  </si>
  <si>
    <t>Avenida Marechal Floriano Peixoto, n° 222</t>
  </si>
  <si>
    <t>Rua Marechal Floriano Peixoto, n° 426</t>
  </si>
  <si>
    <t>Rua Placido Chiquti, n° 900</t>
  </si>
  <si>
    <t>Rua Osvaldo Tello, n° 143</t>
  </si>
  <si>
    <t>Rua João Scussel, n° 66</t>
  </si>
  <si>
    <t>Rua Daltro Jocelli da Motta, n° 250</t>
  </si>
  <si>
    <t>Rua Conego Caspary, n° 386</t>
  </si>
  <si>
    <t>Rua General João Antônio, n° 1305</t>
  </si>
  <si>
    <t>Avenida 20 de Setembro, n° 3066</t>
  </si>
  <si>
    <t>Rua Pinheiro Machado, n° 45</t>
  </si>
  <si>
    <t>Praça Presidente Vargas, n° SN</t>
  </si>
  <si>
    <t>Avenida General Flores da Cunha, n° 831</t>
  </si>
  <si>
    <t>Rua Campo Novo, n° 344</t>
  </si>
  <si>
    <t>Rua Padre João Pasa, n° 10</t>
  </si>
  <si>
    <t>Rua Presidente Kennedy, n° 14</t>
  </si>
  <si>
    <t>Rua Augusta, n° 460</t>
  </si>
  <si>
    <t>Rua Otavio Rocha, n° 370</t>
  </si>
  <si>
    <t>Rua 17 de Novembro, n° 1075</t>
  </si>
  <si>
    <t>Avenida Getúlio Vargas, n° 563</t>
  </si>
  <si>
    <t>Rua 24 de Março, n° 1890</t>
  </si>
  <si>
    <t>Rua Clemente Binkowski, n° 1132</t>
  </si>
  <si>
    <t>Rua Francisco Guerino, n° SN</t>
  </si>
  <si>
    <t>Rua Bernardo Fuerstenau, n° 181</t>
  </si>
  <si>
    <t>Rua General Osorio, n° 200</t>
  </si>
  <si>
    <t>Avenida Júlio de Castilhos, n° 898</t>
  </si>
  <si>
    <t>Rua Deputado Júlio Redecker, n° 251</t>
  </si>
  <si>
    <t>Rua do Comercio, n° 1468</t>
  </si>
  <si>
    <t>Avenida Presidente Tancredo Neves, n° 965</t>
  </si>
  <si>
    <t>Rua João Pessoa, n° 317</t>
  </si>
  <si>
    <t>Rua Tristão Monteiro, n° 1278</t>
  </si>
  <si>
    <t>Rua Osvaldo Aranha, n° 1790</t>
  </si>
  <si>
    <t>Rua do Comercio, n° 1424</t>
  </si>
  <si>
    <t>Rua Luiz Chaves Martins, n° 201</t>
  </si>
  <si>
    <t>Praça Tenente Portela, n° 23</t>
  </si>
  <si>
    <t>Rua Tancredo Neves, n° 500</t>
  </si>
  <si>
    <t>Avenida 01 Oeste, n° 878</t>
  </si>
  <si>
    <t>Rua Florianópolis, n° 136</t>
  </si>
  <si>
    <t>Rua Lajeado Bonito, n° 303</t>
  </si>
  <si>
    <t>Rua Júlio de Castilhos, n° 707</t>
  </si>
  <si>
    <t>Avenida Igreja, n° 346</t>
  </si>
  <si>
    <t>Avenida 10 de Novembro, n° 573</t>
  </si>
  <si>
    <t>Rua Joao Zahner, n° 155</t>
  </si>
  <si>
    <t>Rua João Cardoso Rolim n° 985</t>
  </si>
  <si>
    <t>Avenida João Correa, n° 380</t>
  </si>
  <si>
    <t>Rua Padre Cacique, n° 854</t>
  </si>
  <si>
    <t>Avenida Imigrantes, n° 4123</t>
  </si>
  <si>
    <t>Avenida das Palmeiras, n° 820</t>
  </si>
  <si>
    <t>Avenida Santos Dumont, n° 75</t>
  </si>
  <si>
    <t>Rua João Pessoa, n° 92</t>
  </si>
  <si>
    <t>Rua das Matrizes, n° 192</t>
  </si>
  <si>
    <t>Avenida Luiz Panisson, n° 781</t>
  </si>
  <si>
    <t>Rua Exp. João Moreira Alberto, n° 201</t>
  </si>
  <si>
    <t>Rua da Comunicação, n° 64</t>
  </si>
  <si>
    <t>Avenida Tucunduva, n° 2617</t>
  </si>
  <si>
    <t>Estrada Br. 116 Km 482, n° SN</t>
  </si>
  <si>
    <t>Avenida São Luiz, n° 125</t>
  </si>
  <si>
    <t>Rua Moreira Cesar, n° 104</t>
  </si>
  <si>
    <t>Largo Inácio Lopes Filho, n° 1</t>
  </si>
  <si>
    <t>Rua XV de Novembro, n° 1882</t>
  </si>
  <si>
    <t>Rua Ramiro Barcelos, n° 915</t>
  </si>
  <si>
    <t>Rua Augusto Emmel, n° 54</t>
  </si>
  <si>
    <t>Rua Rio Branco, n° 659</t>
  </si>
  <si>
    <t>Rua Assis Brasil, n° 449</t>
  </si>
  <si>
    <t>Rua Governador Meneghetti, n° 297</t>
  </si>
  <si>
    <t>Rua Visconde do Rio Branco, n° 820</t>
  </si>
  <si>
    <t>Rua Ipiranga, n° 648</t>
  </si>
  <si>
    <t>Rua São Francisco de Assis, n° 259</t>
  </si>
  <si>
    <t>Avenida Professor Sergio Beninho Gheno, n° 1046</t>
  </si>
  <si>
    <t>Rua Ângelo Brancher, n° 10</t>
  </si>
  <si>
    <t>Praça Júlio de Castilhos, n° 0</t>
  </si>
  <si>
    <t>Rua Garibaldi, n° 664</t>
  </si>
  <si>
    <t>Avenida Cochinho, n° 776</t>
  </si>
  <si>
    <t>Rua do Seminário, n° 300</t>
  </si>
  <si>
    <t>Rua Joao Baptista Rovani, n° S/N</t>
  </si>
  <si>
    <t>Rua Irmãos Buzzato, n° 450</t>
  </si>
  <si>
    <t>Avenida Dario Antunes da Rosa, n° 432</t>
  </si>
  <si>
    <t>Rua Sol da América, n° 347</t>
  </si>
  <si>
    <t>Rua Gerônimo Scalco, n° 19</t>
  </si>
  <si>
    <t>Avenida Nove de Maio, n° 1000</t>
  </si>
  <si>
    <t>Rua Ernestho Thomazzi, n° S/N</t>
  </si>
  <si>
    <t>Rua Leopoldo Fiegenbaum, n° 488</t>
  </si>
  <si>
    <t>Rua Rio Camisas, n° 636</t>
  </si>
  <si>
    <t xml:space="preserve">Modelo de Plano Municipal de Assistência Social </t>
  </si>
  <si>
    <t>Nº da Lei de Criação:                                         Data da Criação: ____/____/______</t>
  </si>
  <si>
    <t>Governamental</t>
  </si>
  <si>
    <t>Nome do(a) Conselheiro(a)</t>
  </si>
  <si>
    <t>Representatividade</t>
  </si>
  <si>
    <t>Titularidade</t>
  </si>
  <si>
    <t>Não Governamental</t>
  </si>
  <si>
    <t>1.5 – Equipe técnica responsável pela elaboração do PMAS:</t>
  </si>
  <si>
    <t>Nome</t>
  </si>
  <si>
    <t>Função/Cargo</t>
  </si>
  <si>
    <t>2. DIAGNÓSTICO SOCIOTERRITORIAL</t>
  </si>
  <si>
    <t xml:space="preserve"> ALMIRANTE TAMANDARE DO SUL</t>
  </si>
  <si>
    <t>Alfredo de Moura e Silva</t>
  </si>
  <si>
    <t>Praça Tancredo Neves, 300</t>
  </si>
  <si>
    <t>98480-000</t>
  </si>
  <si>
    <t xml:space="preserve"> ALPESTRE</t>
  </si>
  <si>
    <t>Recreio, 233</t>
  </si>
  <si>
    <t>99430-000</t>
  </si>
  <si>
    <t xml:space="preserve"> ALTO ALEGRE</t>
  </si>
  <si>
    <t>SALA 07</t>
  </si>
  <si>
    <t>95733-000</t>
  </si>
  <si>
    <t xml:space="preserve"> ALTO FELIZ</t>
  </si>
  <si>
    <t xml:space="preserve">ANEXO BLOCO </t>
  </si>
  <si>
    <t>Av. Presidente Vargas, 2266</t>
  </si>
  <si>
    <t>94801-001</t>
  </si>
  <si>
    <t xml:space="preserve"> ALVORADA</t>
  </si>
  <si>
    <t>Praça 4 de maio, 16</t>
  </si>
  <si>
    <t>96635-000</t>
  </si>
  <si>
    <t xml:space="preserve"> AMARAL FERRADOR</t>
  </si>
  <si>
    <t xml:space="preserve"> AMETISTA DO SUL</t>
  </si>
  <si>
    <t>Marcolino Pereira Vieira, 1393</t>
  </si>
  <si>
    <t>95310-000</t>
  </si>
  <si>
    <t xml:space="preserve"> ANDRE DA ROCHA</t>
  </si>
  <si>
    <t>ANEXO POSTO DE SAUDE</t>
  </si>
  <si>
    <t>Padre Herminio Catelli, 659</t>
  </si>
  <si>
    <t>95980-000</t>
  </si>
  <si>
    <t xml:space="preserve"> ANTA GORDA</t>
  </si>
  <si>
    <t>Francisco Marco Antonio, 57</t>
  </si>
  <si>
    <t>95250-000</t>
  </si>
  <si>
    <t xml:space="preserve"> ANTONIO PRADO</t>
  </si>
  <si>
    <t>Gustavo Emilio Xavier, 640</t>
  </si>
  <si>
    <t>96178-000</t>
  </si>
  <si>
    <t xml:space="preserve"> ARAMBARE</t>
  </si>
  <si>
    <t>Jose Antonio de Oliveira Neto, 355</t>
  </si>
  <si>
    <t>93880-000</t>
  </si>
  <si>
    <t xml:space="preserve"> ARARICA</t>
  </si>
  <si>
    <t>Luiz Loeser, 287</t>
  </si>
  <si>
    <t>99770-000</t>
  </si>
  <si>
    <t xml:space="preserve"> ARATIBA</t>
  </si>
  <si>
    <t>Monsenhor Jacob Seger, 186</t>
  </si>
  <si>
    <t>95940-000</t>
  </si>
  <si>
    <t xml:space="preserve"> ARROIO DO MEIO</t>
  </si>
  <si>
    <t>Av 25 de Julho,383</t>
  </si>
  <si>
    <t>96155-000</t>
  </si>
  <si>
    <t xml:space="preserve"> ARROIO DO PADRE</t>
  </si>
  <si>
    <t>ARROIO DO PADRE</t>
  </si>
  <si>
    <t>Alegette, 111</t>
  </si>
  <si>
    <t>95585-000</t>
  </si>
  <si>
    <t xml:space="preserve"> ARROIO DO SAL</t>
  </si>
  <si>
    <t>SETOR: ASSISTENCIA SOCIAL;</t>
  </si>
  <si>
    <t>Carlos Ensslin, 165</t>
  </si>
  <si>
    <t>96950-000</t>
  </si>
  <si>
    <t xml:space="preserve"> ARROIO DO TIGRE</t>
  </si>
  <si>
    <t>EDIF PREFEITURA</t>
  </si>
  <si>
    <t>Largo do Mineiro, 195</t>
  </si>
  <si>
    <t>96740-000</t>
  </si>
  <si>
    <t xml:space="preserve"> ARROIO DOS RATOS</t>
  </si>
  <si>
    <t>SANTA BARBARA</t>
  </si>
  <si>
    <t>Dr.Monteiro, 199</t>
  </si>
  <si>
    <t>96330-000</t>
  </si>
  <si>
    <t xml:space="preserve"> ARROIO GRANDE</t>
  </si>
  <si>
    <t>Carlos Scheffer,1020</t>
  </si>
  <si>
    <t>95995-000</t>
  </si>
  <si>
    <t xml:space="preserve"> ARVOREZINHA</t>
  </si>
  <si>
    <t>Republica, 96</t>
  </si>
  <si>
    <t>98740-000</t>
  </si>
  <si>
    <t xml:space="preserve"> AUGUSTO PESTANA</t>
  </si>
  <si>
    <t>Praça João Paulo II, 33</t>
  </si>
  <si>
    <t>99835-000</t>
  </si>
  <si>
    <t xml:space="preserve"> AUREA</t>
  </si>
  <si>
    <t>General Osorio, 998</t>
  </si>
  <si>
    <t>96400-170</t>
  </si>
  <si>
    <t xml:space="preserve"> BAGE</t>
  </si>
  <si>
    <t>Av. Itália, 3100</t>
  </si>
  <si>
    <t>95599-000</t>
  </si>
  <si>
    <t xml:space="preserve"> BALNEARIO PINHAL</t>
  </si>
  <si>
    <t>Estação, 1085</t>
  </si>
  <si>
    <t>95730-000</t>
  </si>
  <si>
    <t xml:space="preserve"> BARAO</t>
  </si>
  <si>
    <t>Princesa Isabel, 114</t>
  </si>
  <si>
    <t>99740-000</t>
  </si>
  <si>
    <t xml:space="preserve"> BARAO DE COTEGIPE</t>
  </si>
  <si>
    <t>Av. Tacinari Cesari, 476</t>
  </si>
  <si>
    <t>96735-000</t>
  </si>
  <si>
    <t xml:space="preserve"> BARAO DO TRIUNFO</t>
  </si>
  <si>
    <t>Sobradinho, 09</t>
  </si>
  <si>
    <t>98530-000</t>
  </si>
  <si>
    <t xml:space="preserve"> BARRA DO GUARITA</t>
  </si>
  <si>
    <t>Iad Mahoud Abder Rahim Choli</t>
  </si>
  <si>
    <t>Quarai, 88</t>
  </si>
  <si>
    <t>97538-000</t>
  </si>
  <si>
    <t>Dr. Mauricio Cardoso, 221</t>
  </si>
  <si>
    <t>96790-000</t>
  </si>
  <si>
    <t xml:space="preserve"> BARRA DO RIBEIRO</t>
  </si>
  <si>
    <t>Rua das Rosas, 268</t>
  </si>
  <si>
    <t>99795-000</t>
  </si>
  <si>
    <t xml:space="preserve"> BARRA DO RIO AZUL</t>
  </si>
  <si>
    <t>CASA CENTRO</t>
  </si>
  <si>
    <t>Av. 24 de março, 735</t>
  </si>
  <si>
    <t>99585-000</t>
  </si>
  <si>
    <t xml:space="preserve"> BARRA FUNDA</t>
  </si>
  <si>
    <t>Av. Brasilia, 1057</t>
  </si>
  <si>
    <t>95370-000</t>
  </si>
  <si>
    <t xml:space="preserve"> BARRACAO</t>
  </si>
  <si>
    <t>ANEXO PREDIO DA S.M.A.S.</t>
  </si>
  <si>
    <t>Av Mauricio Caroso, 1177</t>
  </si>
  <si>
    <t>99360-000</t>
  </si>
  <si>
    <t xml:space="preserve"> BARROS CASSAL</t>
  </si>
  <si>
    <t xml:space="preserve">Itacir Hockmann                                </t>
  </si>
  <si>
    <t>Matriz, 1081</t>
  </si>
  <si>
    <t>99650-000</t>
  </si>
  <si>
    <t xml:space="preserve"> BENJAMIN CONSTANT DO SUL</t>
  </si>
  <si>
    <t xml:space="preserve">Guilherme Rech Pasin </t>
  </si>
  <si>
    <t>Av. Mal. Deodoro, 70</t>
  </si>
  <si>
    <t>95700-000</t>
  </si>
  <si>
    <t xml:space="preserve"> BENTO GONCALVES</t>
  </si>
  <si>
    <t>SALA 102</t>
  </si>
  <si>
    <t>Rua Padre João Pasa 10</t>
  </si>
  <si>
    <t>96910-000</t>
  </si>
  <si>
    <t xml:space="preserve"> SEGREDO</t>
  </si>
  <si>
    <t>Sérgio Ademir Kuhn</t>
  </si>
  <si>
    <t>Largo Adolfo Albino Werlang 14</t>
  </si>
  <si>
    <t>99450-000</t>
  </si>
  <si>
    <t xml:space="preserve"> SELBACH</t>
  </si>
  <si>
    <t>Rua Henrique Osvaldo Pukall 80</t>
  </si>
  <si>
    <t>98895-000</t>
  </si>
  <si>
    <t>Rua Augusta 460</t>
  </si>
  <si>
    <t>96765-000</t>
  </si>
  <si>
    <t xml:space="preserve"> SENTINELA DO SUL</t>
  </si>
  <si>
    <t>Av. 25 de Julho 202</t>
  </si>
  <si>
    <t>99250-000</t>
  </si>
  <si>
    <t xml:space="preserve"> SERAFINA CORREA</t>
  </si>
  <si>
    <t>Rua 17 de Novembro 1075</t>
  </si>
  <si>
    <t>95918-000</t>
  </si>
  <si>
    <t xml:space="preserve"> SERIO</t>
  </si>
  <si>
    <t>Av. Getulio Vargas 563</t>
  </si>
  <si>
    <t>99170-000</t>
  </si>
  <si>
    <t xml:space="preserve"> SERTAO</t>
  </si>
  <si>
    <t>ANEXO PREFEITURA MUNICIPALSALA 01</t>
  </si>
  <si>
    <t>Rua 24 de março 1890</t>
  </si>
  <si>
    <t>92850-000</t>
  </si>
  <si>
    <t xml:space="preserve"> SERTAO SANTANA</t>
  </si>
  <si>
    <t>Rua Edmundo Grassel 1245</t>
  </si>
  <si>
    <t>97960-000</t>
  </si>
  <si>
    <t xml:space="preserve"> SETE DE SETEMBRO</t>
  </si>
  <si>
    <t>Praça 12 de abril 117</t>
  </si>
  <si>
    <t>99810-000</t>
  </si>
  <si>
    <t>Rua 21 de abril 163</t>
  </si>
  <si>
    <t>97195-000</t>
  </si>
  <si>
    <t xml:space="preserve"> SILVEIRA MARTINS</t>
  </si>
  <si>
    <t>Av.Gen. Flores da Cunha 449</t>
  </si>
  <si>
    <t>96890-000</t>
  </si>
  <si>
    <t xml:space="preserve"> SINIMBU</t>
  </si>
  <si>
    <t>Luiz Affonso Trevisan</t>
  </si>
  <si>
    <t>Rua Gen. Osório 200</t>
  </si>
  <si>
    <t>96900-000</t>
  </si>
  <si>
    <t xml:space="preserve"> SOBRADINHO</t>
  </si>
  <si>
    <t>SALA 2</t>
  </si>
  <si>
    <t>Paulo Ricardo Cattaneo</t>
  </si>
  <si>
    <t>Rua Júlio de Castilhos 898</t>
  </si>
  <si>
    <t>99300-000</t>
  </si>
  <si>
    <t xml:space="preserve"> SOLEDADE</t>
  </si>
  <si>
    <t>Rua Deputado Julio Redecker 251</t>
  </si>
  <si>
    <t>95863-000</t>
  </si>
  <si>
    <t xml:space="preserve"> TABAI</t>
  </si>
  <si>
    <t>Rua do Comercio 1468</t>
  </si>
  <si>
    <t>99950-000</t>
  </si>
  <si>
    <t xml:space="preserve"> TAPEJARA</t>
  </si>
  <si>
    <t>Av.Pres. Tancredo Neves 965</t>
  </si>
  <si>
    <t>99490-000</t>
  </si>
  <si>
    <t xml:space="preserve"> TAPERA</t>
  </si>
  <si>
    <t>Sílvio Luis da Silva Rafaeli</t>
  </si>
  <si>
    <t>Rua cel. Pacheco 198</t>
  </si>
  <si>
    <t>96760-000</t>
  </si>
  <si>
    <t xml:space="preserve"> TAPES</t>
  </si>
  <si>
    <t>Tito Lívio Jaeger Filho</t>
  </si>
  <si>
    <t>Rua Tristão Monteiro 1278</t>
  </si>
  <si>
    <t>95600-000</t>
  </si>
  <si>
    <t xml:space="preserve"> TAQUARA</t>
  </si>
  <si>
    <t>Emanuel Hassen de Jesus</t>
  </si>
  <si>
    <t>Rua Osvaldo Aranha 1790</t>
  </si>
  <si>
    <t>95860-000</t>
  </si>
  <si>
    <t xml:space="preserve"> TAQUARI</t>
  </si>
  <si>
    <t>Rua do Comércio  1424</t>
  </si>
  <si>
    <t>98410-000</t>
  </si>
  <si>
    <t xml:space="preserve"> TAQUARUCU DO SUL</t>
  </si>
  <si>
    <t>Rua Abílio Vieira Paiva 228</t>
  </si>
  <si>
    <t>96290-000</t>
  </si>
  <si>
    <t xml:space="preserve"> TAVARES</t>
  </si>
  <si>
    <t>Praça Tenente Portela 23</t>
  </si>
  <si>
    <t>98500-000</t>
  </si>
  <si>
    <t xml:space="preserve"> TENENTE PORTELA</t>
  </si>
  <si>
    <t>Rua Tancredo Neves 500</t>
  </si>
  <si>
    <t>95535-000</t>
  </si>
  <si>
    <t xml:space="preserve"> TERRA DE AREIA</t>
  </si>
  <si>
    <t>Av. 01 Oeste 878</t>
  </si>
  <si>
    <t>95890-000</t>
  </si>
  <si>
    <t xml:space="preserve"> TEUTONIA</t>
  </si>
  <si>
    <t>Rua Rio de Janeiro 92</t>
  </si>
  <si>
    <t>99345-000</t>
  </si>
  <si>
    <t xml:space="preserve"> TIO HUGO</t>
  </si>
  <si>
    <t>RABELLO</t>
  </si>
  <si>
    <t>Av. Tiradentes 1090</t>
  </si>
  <si>
    <t>98680-000</t>
  </si>
  <si>
    <t xml:space="preserve"> TIRADENTES DO SUL</t>
  </si>
  <si>
    <t>Rua Fernando Ferrari 235</t>
  </si>
  <si>
    <t>97418-000</t>
  </si>
  <si>
    <t>Rua Júlio de Castilhos 707</t>
  </si>
  <si>
    <t>95560-000</t>
  </si>
  <si>
    <t xml:space="preserve"> TORRES</t>
  </si>
  <si>
    <t>Av. da Igreja 346</t>
  </si>
  <si>
    <t>95590-000</t>
  </si>
  <si>
    <t xml:space="preserve"> TRAMANDAI</t>
  </si>
  <si>
    <t>Rua Vinte de Março 337</t>
  </si>
  <si>
    <t>95948-000</t>
  </si>
  <si>
    <t xml:space="preserve"> TRAVESSEIRO</t>
  </si>
  <si>
    <t>Lírio Antônio Zarichta</t>
  </si>
  <si>
    <t>Rua João Jahner 155</t>
  </si>
  <si>
    <t>99725-000</t>
  </si>
  <si>
    <t xml:space="preserve"> TRES ARROIOS</t>
  </si>
  <si>
    <t>Rua João Cardoso Rolin 985</t>
  </si>
  <si>
    <t>95580-000</t>
  </si>
  <si>
    <t xml:space="preserve"> TRES CACHOEIRAS</t>
  </si>
  <si>
    <t>Av.João Correia 380</t>
  </si>
  <si>
    <t>95660-000</t>
  </si>
  <si>
    <t xml:space="preserve"> TRES COROAS</t>
  </si>
  <si>
    <t>Rua Minas Gerais 46</t>
  </si>
  <si>
    <t>98910-000</t>
  </si>
  <si>
    <t xml:space="preserve"> TRES DE MAIO</t>
  </si>
  <si>
    <t>Av. dos Imigrantes 4123</t>
  </si>
  <si>
    <t>95575-000</t>
  </si>
  <si>
    <t xml:space="preserve"> TRES FORQUILHAS</t>
  </si>
  <si>
    <t>Praça 12 de Maio 763</t>
  </si>
  <si>
    <t>99675-000</t>
  </si>
  <si>
    <t xml:space="preserve"> TRES PALMEIRAS</t>
  </si>
  <si>
    <t>Av.Santos Dumont 75</t>
  </si>
  <si>
    <t>98600-000</t>
  </si>
  <si>
    <t xml:space="preserve"> TRES PASSOS</t>
  </si>
  <si>
    <t>Rua Alecrim 120</t>
  </si>
  <si>
    <t>99615-000</t>
  </si>
  <si>
    <t>Rua XV de Novembro  15</t>
  </si>
  <si>
    <t>95840-000</t>
  </si>
  <si>
    <t xml:space="preserve"> TRIUNFO</t>
  </si>
  <si>
    <t>Rua Santa Rosa 520</t>
  </si>
  <si>
    <t>98930-000</t>
  </si>
  <si>
    <t>Rua das Matrizes 192</t>
  </si>
  <si>
    <t>99330-000</t>
  </si>
  <si>
    <t xml:space="preserve"> TUNAS</t>
  </si>
  <si>
    <t>Rua Luis Panisson 781</t>
  </si>
  <si>
    <t>99878-000</t>
  </si>
  <si>
    <t xml:space="preserve"> TUPANCI DO SUL</t>
  </si>
  <si>
    <t xml:space="preserve">Carlos Augusto Brum de Souza </t>
  </si>
  <si>
    <t>Rua.Exp. João Moreira Alberto 181</t>
  </si>
  <si>
    <t>98170-000</t>
  </si>
  <si>
    <t xml:space="preserve"> TUPANCIRETA</t>
  </si>
  <si>
    <t>Av.Salvador 1919</t>
  </si>
  <si>
    <t>95775-000</t>
  </si>
  <si>
    <t xml:space="preserve"> TUPANDI</t>
  </si>
  <si>
    <t>Av.Tucunduva</t>
  </si>
  <si>
    <t>98940-000</t>
  </si>
  <si>
    <t xml:space="preserve"> TUPARENDI</t>
  </si>
  <si>
    <t>Br 116- km 482</t>
  </si>
  <si>
    <t>96148-000</t>
  </si>
  <si>
    <t xml:space="preserve"> TURUCU</t>
  </si>
  <si>
    <t>Rua São Luiz 125</t>
  </si>
  <si>
    <t>98898-000</t>
  </si>
  <si>
    <t xml:space="preserve"> UBIRETAMA</t>
  </si>
  <si>
    <t>Capela São Luis S/Nº</t>
  </si>
  <si>
    <t>99215-000</t>
  </si>
  <si>
    <t xml:space="preserve"> UNIAO DA SERRA</t>
  </si>
  <si>
    <t>José Amélio Ucha Ribeiro</t>
  </si>
  <si>
    <t>Largo Inácio Lopes Filho S/Nº</t>
  </si>
  <si>
    <t>97755-000</t>
  </si>
  <si>
    <t xml:space="preserve"> UNISTALDA</t>
  </si>
  <si>
    <t>Rua XV de Novembro 1882</t>
  </si>
  <si>
    <t>97500-510</t>
  </si>
  <si>
    <t xml:space="preserve"> URUGUAIANA</t>
  </si>
  <si>
    <t>Rua Ramiro Barcelos 915</t>
  </si>
  <si>
    <t>95200-000</t>
  </si>
  <si>
    <t xml:space="preserve"> VACARIA</t>
  </si>
  <si>
    <t>Rua Augusto Emmel 96</t>
  </si>
  <si>
    <t>96878-000</t>
  </si>
  <si>
    <t xml:space="preserve"> VALE DO SOL</t>
  </si>
  <si>
    <t>Edson Kaspary</t>
  </si>
  <si>
    <t>Rua Rio Branco 659</t>
  </si>
  <si>
    <t>95778-000</t>
  </si>
  <si>
    <t xml:space="preserve"> VALE REAL</t>
  </si>
  <si>
    <t>POSTO DE SAUDE</t>
  </si>
  <si>
    <t>Av.Assis Brasil S/Nº</t>
  </si>
  <si>
    <t>95833-000</t>
  </si>
  <si>
    <t xml:space="preserve"> VALE VERDE</t>
  </si>
  <si>
    <t>Rua Governado Meneghetti 297</t>
  </si>
  <si>
    <t>99290-000</t>
  </si>
  <si>
    <t xml:space="preserve"> VANINI</t>
  </si>
  <si>
    <t>Rua Oswalso Aranha 634</t>
  </si>
  <si>
    <t>95800-000</t>
  </si>
  <si>
    <t xml:space="preserve"> VENANCIO AIRES</t>
  </si>
  <si>
    <t>Quaraí / RS</t>
  </si>
  <si>
    <t>Quatro Irmãos / RS</t>
  </si>
  <si>
    <t>Quevedos / RS</t>
  </si>
  <si>
    <t>Quinze de Novembro / RS</t>
  </si>
  <si>
    <t>Redentora / RS</t>
  </si>
  <si>
    <t>Relvado / RS</t>
  </si>
  <si>
    <t>Restinga Seca / RS</t>
  </si>
  <si>
    <t>Rio dos Índios / RS</t>
  </si>
  <si>
    <t>Rio Grande / RS</t>
  </si>
  <si>
    <t>Rio Pardo / RS</t>
  </si>
  <si>
    <t>Riozinho / RS</t>
  </si>
  <si>
    <t>Roca Sales / RS</t>
  </si>
  <si>
    <t>Rodeio Bonito / RS</t>
  </si>
  <si>
    <t>Rolador / RS</t>
  </si>
  <si>
    <t>Rolante / RS</t>
  </si>
  <si>
    <t>Ronda Alta / RS</t>
  </si>
  <si>
    <t>Rondinha / RS</t>
  </si>
  <si>
    <t>Roque Gonzales / RS</t>
  </si>
  <si>
    <t>Rosário do Sul / RS</t>
  </si>
  <si>
    <t>Sagrada Família / RS</t>
  </si>
  <si>
    <t>Saldanha Marinho / RS</t>
  </si>
  <si>
    <t>Salto do Jacuí / RS</t>
  </si>
  <si>
    <t>Salvador das Missões / RS</t>
  </si>
  <si>
    <t>Salvador do Sul / RS</t>
  </si>
  <si>
    <t>Sananduva / RS</t>
  </si>
  <si>
    <t>Santa Bárbara do Sul / RS</t>
  </si>
  <si>
    <t>Santa Cecília do Sul / RS</t>
  </si>
  <si>
    <t>Santa Clara do Sul / RS</t>
  </si>
  <si>
    <t>Santa Cruz do Sul / RS</t>
  </si>
  <si>
    <t>Santa Margarida do Sul / RS</t>
  </si>
  <si>
    <t>Santa Maria / RS</t>
  </si>
  <si>
    <t>Santa Maria do Herval / RS</t>
  </si>
  <si>
    <t>Santa Rosa / RS</t>
  </si>
  <si>
    <t>Santa Tereza / RS</t>
  </si>
  <si>
    <t>Santa Vitória do Palmar / RS</t>
  </si>
  <si>
    <t>Santana da Boa Vista / RS</t>
  </si>
  <si>
    <t>Santana do Livramento / RS</t>
  </si>
  <si>
    <t>Santiago / RS</t>
  </si>
  <si>
    <t>Santo Ângelo / RS</t>
  </si>
  <si>
    <t>Santo Antônio da Patrulha / RS</t>
  </si>
  <si>
    <t>Santo Antônio das Missões / RS</t>
  </si>
  <si>
    <t>Santo Antônio do Palma / RS</t>
  </si>
  <si>
    <t>Santo Antônio do Planalto / RS</t>
  </si>
  <si>
    <t>Santo Augusto / RS</t>
  </si>
  <si>
    <t>Santo Cristo / RS</t>
  </si>
  <si>
    <t>Santo Expedito do Sul / RS</t>
  </si>
  <si>
    <t>São Borja / RS</t>
  </si>
  <si>
    <t>São Domingos do Sul / RS</t>
  </si>
  <si>
    <t>São Francisco de Assis / RS</t>
  </si>
  <si>
    <t>São Francisco de Paula / RS</t>
  </si>
  <si>
    <t>São Gabriel / RS</t>
  </si>
  <si>
    <t>São Jerônimo / RS</t>
  </si>
  <si>
    <t>São João da Urtiga / RS</t>
  </si>
  <si>
    <t>São João do Polêsine / RS</t>
  </si>
  <si>
    <t>São Jorge / RS</t>
  </si>
  <si>
    <t>São José das Missões / RS</t>
  </si>
  <si>
    <t>São José do Herval / RS</t>
  </si>
  <si>
    <t>São José do Hortêncio / RS</t>
  </si>
  <si>
    <t>São José do Inhacorá / RS</t>
  </si>
  <si>
    <t>São José do Norte / RS</t>
  </si>
  <si>
    <t>São José do Ouro / RS</t>
  </si>
  <si>
    <t>São José do Sul / RS</t>
  </si>
  <si>
    <t>São José dos Ausentes / RS</t>
  </si>
  <si>
    <t>São Leopoldo / RS</t>
  </si>
  <si>
    <t>São Lourenço do Sul / RS</t>
  </si>
  <si>
    <t>São Luiz Gonzaga / RS</t>
  </si>
  <si>
    <t>São Marcos / RS</t>
  </si>
  <si>
    <t>São Martinho / RS</t>
  </si>
  <si>
    <t>São Martinho da Serra / RS</t>
  </si>
  <si>
    <t>São Miguel das Missões / RS</t>
  </si>
  <si>
    <t>São Nicolau / RS</t>
  </si>
  <si>
    <t>São Paulo das Missões / RS</t>
  </si>
  <si>
    <t>São Pedro da Serra / RS</t>
  </si>
  <si>
    <t>São Pedro das Missões / RS</t>
  </si>
  <si>
    <t>São Pedro do Butiá / RS</t>
  </si>
  <si>
    <t>São Pedro do Sul / RS</t>
  </si>
  <si>
    <t>São Sebastião do Caí / RS</t>
  </si>
  <si>
    <t>São Sepé / RS</t>
  </si>
  <si>
    <t>São Valentim / RS</t>
  </si>
  <si>
    <t>São Valentim do Sul / RS</t>
  </si>
  <si>
    <t>São Valério do Sul / RS</t>
  </si>
  <si>
    <t>São Vendelino / RS</t>
  </si>
  <si>
    <t>São Vicente do Sul / RS</t>
  </si>
  <si>
    <t>Sapiranga / RS</t>
  </si>
  <si>
    <t>Sapucaia do Sul / RS</t>
  </si>
  <si>
    <t>Sarandi / RS</t>
  </si>
  <si>
    <t>Seberi / RS</t>
  </si>
  <si>
    <t>Sede Nova / RS</t>
  </si>
  <si>
    <t>Segredo / RS</t>
  </si>
  <si>
    <t>Selbach / RS</t>
  </si>
  <si>
    <t>Senador Salgado Filho / RS</t>
  </si>
  <si>
    <t>Sentinela do Sul / RS</t>
  </si>
  <si>
    <t>Serafina Corrêa / RS</t>
  </si>
  <si>
    <t>Sério / RS</t>
  </si>
  <si>
    <t>Sertão / RS</t>
  </si>
  <si>
    <t>Sertão Santana / RS</t>
  </si>
  <si>
    <t>Sete de Setembro / RS</t>
  </si>
  <si>
    <t>Severiano de Almeida / RS</t>
  </si>
  <si>
    <t>Silveira Martins / RS</t>
  </si>
  <si>
    <t>Sinimbu / RS</t>
  </si>
  <si>
    <t>Sobradinho / RS</t>
  </si>
  <si>
    <t>Soledade / RS</t>
  </si>
  <si>
    <t>Tabaí / RS</t>
  </si>
  <si>
    <t>Tapejara / RS</t>
  </si>
  <si>
    <t>Tapera / RS</t>
  </si>
  <si>
    <t>Tapes / RS</t>
  </si>
  <si>
    <t>Taquara / RS</t>
  </si>
  <si>
    <t>Taquari / RS</t>
  </si>
  <si>
    <t>Taquaruçú do Sul / RS</t>
  </si>
  <si>
    <t>Tavares / RS</t>
  </si>
  <si>
    <t>Tenente Portela / RS</t>
  </si>
  <si>
    <t>Terra de Areia / RS</t>
  </si>
  <si>
    <t>Tio Hugo / RS</t>
  </si>
  <si>
    <t>Tiradentes do Sul / RS</t>
  </si>
  <si>
    <t>Toropi / RS</t>
  </si>
  <si>
    <t>Torres / RS</t>
  </si>
  <si>
    <t>Tramandaí / RS</t>
  </si>
  <si>
    <t>Travesseiro / RS</t>
  </si>
  <si>
    <t>Três Arroios / RS</t>
  </si>
  <si>
    <t>Três Cachoeiras / RS</t>
  </si>
  <si>
    <t>Três Coroas / RS</t>
  </si>
  <si>
    <t>Três de Maio / RS</t>
  </si>
  <si>
    <t>Três Forquilhas / RS</t>
  </si>
  <si>
    <t>Três Palmeiras / RS</t>
  </si>
  <si>
    <t>Três Passos / RS</t>
  </si>
  <si>
    <t>Trindade do Sul / RS</t>
  </si>
  <si>
    <t>Triunfo / RS</t>
  </si>
  <si>
    <t>Tucunduva / RS</t>
  </si>
  <si>
    <t>Tunas / RS</t>
  </si>
  <si>
    <t>Tupanci do Sul / RS</t>
  </si>
  <si>
    <t>Tupanciretã / RS</t>
  </si>
  <si>
    <t>Tupandi / RS</t>
  </si>
  <si>
    <t>Tuparendi / RS</t>
  </si>
  <si>
    <t>Turuçu / RS</t>
  </si>
  <si>
    <t>Ubiretama / RS</t>
  </si>
  <si>
    <t>União da Serra / RS</t>
  </si>
  <si>
    <t>Unistalda / RS</t>
  </si>
  <si>
    <t>Uruguaiana / RS</t>
  </si>
  <si>
    <t>Vacaria / RS</t>
  </si>
  <si>
    <t>Vale do Sol / RS</t>
  </si>
  <si>
    <t>Vale Real / RS</t>
  </si>
  <si>
    <t>Vale Verde / RS</t>
  </si>
  <si>
    <t>Vanini / RS</t>
  </si>
  <si>
    <t>Venâncio Aires / RS</t>
  </si>
  <si>
    <t>Vera Cruz / RS</t>
  </si>
  <si>
    <t>Veranópolis / RS</t>
  </si>
  <si>
    <t>Vespasiano Corrêa / RS</t>
  </si>
  <si>
    <t>Viadutos / RS</t>
  </si>
  <si>
    <t>Viamão / RS</t>
  </si>
  <si>
    <t>Vicente Dutra / RS</t>
  </si>
  <si>
    <t>Victor Graeff / RS</t>
  </si>
  <si>
    <t>Vila Flores / RS</t>
  </si>
  <si>
    <t xml:space="preserve">DECLARO, sob as penas da Lei, que as informações aqui contidas são verdadeiras e que me responsabilizo pelas mesmas. (CARIMBO E ASSINATURA DO PREFEITO).                                                                                                                                                                                                                                                                                                                                                                                                                                                                   </t>
  </si>
  <si>
    <t>Nome, carimbo e assinatura do Prefeito.</t>
  </si>
  <si>
    <t>META</t>
  </si>
  <si>
    <t>Meta</t>
  </si>
  <si>
    <r>
      <t>6.</t>
    </r>
    <r>
      <rPr>
        <b/>
        <sz val="7"/>
        <color indexed="8"/>
        <rFont val="Times New Roman"/>
        <family val="1"/>
      </rPr>
      <t xml:space="preserve">    </t>
    </r>
    <r>
      <rPr>
        <b/>
        <sz val="12"/>
        <color indexed="8"/>
        <rFont val="Arial"/>
        <family val="2"/>
      </rPr>
      <t>NÍVEIS DE PROTEÇÃO</t>
    </r>
  </si>
  <si>
    <t>6.1 Proteção Social Básica</t>
  </si>
  <si>
    <t>6.2 Proteção Social Especial</t>
  </si>
  <si>
    <t>6.2.1 - Média Complexidade</t>
  </si>
  <si>
    <t>6.2.2 - Média Alta Complexidade</t>
  </si>
  <si>
    <t>7. METAS ESTABELECIDAS</t>
  </si>
  <si>
    <t>8. RESULTADOS E IMPACTOS ESPERADOS</t>
  </si>
  <si>
    <t>9. RECURSOS MATERIAIS, HUMANOS E FINANCEIROS DISPONÍVEIS E NECESSÁRIOS</t>
  </si>
  <si>
    <t>9.1 - Recursos Humanos</t>
  </si>
  <si>
    <t xml:space="preserve">                    Termo de adesão que celebram a Secretaria do Trabalho e do Desenvolvimento Social e o Município, visando a transferência de recursos do Fundo Estadual de Assistência Social – FEAS, ao Fundo Municipal de Assistência Social – FMAS.</t>
  </si>
  <si>
    <t>Município de Alegrete</t>
  </si>
  <si>
    <t>Município de Alegria</t>
  </si>
  <si>
    <t>Município de Almirante Tamandaré do Sul</t>
  </si>
  <si>
    <t>Município de Alpestre</t>
  </si>
  <si>
    <t>Município de Alto Alegre</t>
  </si>
  <si>
    <t>Município de Alto Feliz</t>
  </si>
  <si>
    <t>Município de Alvorada</t>
  </si>
  <si>
    <t>Município de Amaral Ferrador</t>
  </si>
  <si>
    <t>Município de Ametista do Sul</t>
  </si>
  <si>
    <t>Município de André da Rocha</t>
  </si>
  <si>
    <t>Município de Anta Gorda</t>
  </si>
  <si>
    <t>Município de Antônio Prado</t>
  </si>
  <si>
    <t>Município de Arambaré</t>
  </si>
  <si>
    <t>Município de Araricá</t>
  </si>
  <si>
    <t>Município de Aratiba</t>
  </si>
  <si>
    <t>Município de Arroio do Meio</t>
  </si>
  <si>
    <t>Município de Arroio do Padre</t>
  </si>
  <si>
    <t>Município de Arroio do Sal</t>
  </si>
  <si>
    <t>Município de Arroio do Tigre</t>
  </si>
  <si>
    <t>Município de Arroio dos Ratos</t>
  </si>
  <si>
    <t>Município de Arroio Grande</t>
  </si>
  <si>
    <t>Município de Arvorezinha</t>
  </si>
  <si>
    <t>Município de Augusto Pestana</t>
  </si>
  <si>
    <t>Município de Áurea</t>
  </si>
  <si>
    <t>Município de Bagé</t>
  </si>
  <si>
    <t>Município de Balneário Pinhal</t>
  </si>
  <si>
    <t>Município de Barão</t>
  </si>
  <si>
    <t>Município de Barão de Cotegipe</t>
  </si>
  <si>
    <t>Município de Barão do Triunfo</t>
  </si>
  <si>
    <t>Município de Barra do Guarita</t>
  </si>
  <si>
    <t>Município de Barra do Quaraí</t>
  </si>
  <si>
    <t>Município de Barra do Ribeiro</t>
  </si>
  <si>
    <t>Município de Barra do Rio Azul</t>
  </si>
  <si>
    <t>Município de Barra Funda</t>
  </si>
  <si>
    <t>Município de Barracão</t>
  </si>
  <si>
    <t>Município de Barros Cassal</t>
  </si>
  <si>
    <t>Município de Benjamin Constant do Sul</t>
  </si>
  <si>
    <t>Município de Bento Gonçalves</t>
  </si>
  <si>
    <t>Município de Boa Vista das Missões</t>
  </si>
  <si>
    <t>Município de Boa Vista do Buricá</t>
  </si>
  <si>
    <t>Município de Boa Vista do Cadeado</t>
  </si>
  <si>
    <t>Município de Boa Vista do Incra</t>
  </si>
  <si>
    <t>Município de Boa Vista do Sul</t>
  </si>
  <si>
    <t>Município de Bom Jesus</t>
  </si>
  <si>
    <t>Município de Bom Princípio</t>
  </si>
  <si>
    <t>Município de Bom Progresso</t>
  </si>
  <si>
    <t>Município de Bom Retiro do Sul</t>
  </si>
  <si>
    <t>Município de Boqueirão do Leão</t>
  </si>
  <si>
    <t>Município de Bossoroca</t>
  </si>
  <si>
    <t>Município de Bozano</t>
  </si>
  <si>
    <t>Município de Braga</t>
  </si>
  <si>
    <t>Município de Brochier</t>
  </si>
  <si>
    <t>Município de Butiá</t>
  </si>
  <si>
    <t>Município de Caçapava do Sul</t>
  </si>
  <si>
    <t>Município de Cacequi</t>
  </si>
  <si>
    <t>Município de Cachoeira do Sul</t>
  </si>
  <si>
    <t>Município de Cachoeirinha</t>
  </si>
  <si>
    <t>Município de Cacique Doble</t>
  </si>
  <si>
    <t>Município de Caibaté</t>
  </si>
  <si>
    <t>Município de Caiçara</t>
  </si>
  <si>
    <t>Município de Camaquã</t>
  </si>
  <si>
    <t>Município de Camargo</t>
  </si>
  <si>
    <t>Município de Cambará do Sul</t>
  </si>
  <si>
    <t>Município de Campestre da Serra</t>
  </si>
  <si>
    <t>Município de Campina das Missões</t>
  </si>
  <si>
    <t>Município de Campinas do Sul</t>
  </si>
  <si>
    <t>Município de Campo Bom</t>
  </si>
  <si>
    <t>Município de Campo Novo</t>
  </si>
  <si>
    <t>Município de Campos Borges</t>
  </si>
  <si>
    <t>Município de Candelária</t>
  </si>
  <si>
    <t>Município de Cândido Godói</t>
  </si>
  <si>
    <t>Município de Candiota</t>
  </si>
  <si>
    <t>Município de Canela</t>
  </si>
  <si>
    <t>Município de Canguçu</t>
  </si>
  <si>
    <t>Município de Canoas</t>
  </si>
  <si>
    <t>Município de Canudos do Vale</t>
  </si>
  <si>
    <t>Município de Capão Bonito do Sul</t>
  </si>
  <si>
    <t>Município de Capão da Canoa</t>
  </si>
  <si>
    <t>Município de Capão do Cipó</t>
  </si>
  <si>
    <t>Município de Capão do Leão</t>
  </si>
  <si>
    <t>Município de Capela de Santana</t>
  </si>
  <si>
    <t>Município de Capitão</t>
  </si>
  <si>
    <t>Município de Capivari do Sul</t>
  </si>
  <si>
    <t>Município de Caraá</t>
  </si>
  <si>
    <t>Município de Carazinho</t>
  </si>
  <si>
    <t>Município de Carlos Barbosa</t>
  </si>
  <si>
    <t>Município de Carlos Gomes</t>
  </si>
  <si>
    <t>Município de Casca</t>
  </si>
  <si>
    <t>Município de Caseiros</t>
  </si>
  <si>
    <t>Município de Catuípe</t>
  </si>
  <si>
    <t>Município de Caxias do Sul</t>
  </si>
  <si>
    <t>Município de Centenário</t>
  </si>
  <si>
    <t>Município de Cerrito</t>
  </si>
  <si>
    <t>Município de Cerro Branco</t>
  </si>
  <si>
    <t>Município de Cerro Grande</t>
  </si>
  <si>
    <t>Município de Cerro Grande do Sul</t>
  </si>
  <si>
    <t>Município de Cerro Largo</t>
  </si>
  <si>
    <t>Município de Chapada</t>
  </si>
  <si>
    <t>Município de Charqueadas</t>
  </si>
  <si>
    <t>Município de Charrua</t>
  </si>
  <si>
    <t>Município de Chiapetta</t>
  </si>
  <si>
    <t>Município de Chuí</t>
  </si>
  <si>
    <t>Município de Chuvisca</t>
  </si>
  <si>
    <t>Município de Cidreira</t>
  </si>
  <si>
    <t>Município de Ciríaco</t>
  </si>
  <si>
    <t>Município de Colinas</t>
  </si>
  <si>
    <t>Município de Colorado</t>
  </si>
  <si>
    <t>Município de Condor</t>
  </si>
  <si>
    <t>Município de Constantina</t>
  </si>
  <si>
    <t>Município de Coqueiro Baixo</t>
  </si>
  <si>
    <t>Município de Coqueiros do Sul</t>
  </si>
  <si>
    <t>Município de Coronel Barros</t>
  </si>
  <si>
    <t>Município de Coronel Bicaco</t>
  </si>
  <si>
    <t>Município de Coronel Pilar</t>
  </si>
  <si>
    <t>Município de Cotiporã</t>
  </si>
  <si>
    <t>Município de Coxilha</t>
  </si>
  <si>
    <t>Município de Crissiumal</t>
  </si>
  <si>
    <t>Município de Cristal</t>
  </si>
  <si>
    <t>Município de Cristal do Sul</t>
  </si>
  <si>
    <t>Município de Cruz Alta</t>
  </si>
  <si>
    <t>Município de Cruzaltense</t>
  </si>
  <si>
    <t>Município de Cruzeiro do Sul</t>
  </si>
  <si>
    <t>Município de David Canabarro</t>
  </si>
  <si>
    <t>Município de Derrubadas</t>
  </si>
  <si>
    <t>Município de Dezesseis de Novembro</t>
  </si>
  <si>
    <t>Município de Dilermando de Aguiar</t>
  </si>
  <si>
    <t>Município de Dois Irmãos</t>
  </si>
  <si>
    <t>Av. Antonio Menegati 845</t>
  </si>
  <si>
    <t>99838-000</t>
  </si>
  <si>
    <t xml:space="preserve"> CENTENARIO</t>
  </si>
  <si>
    <t>Av. Flores da Cunha 440</t>
  </si>
  <si>
    <t>96395-000</t>
  </si>
  <si>
    <t xml:space="preserve"> CERRITO</t>
  </si>
  <si>
    <t>Av 12 de maio 370</t>
  </si>
  <si>
    <t>96535-000</t>
  </si>
  <si>
    <t xml:space="preserve"> CERRO BRANCO</t>
  </si>
  <si>
    <t>Av. 20de dezembro, 609</t>
  </si>
  <si>
    <t>98340-000</t>
  </si>
  <si>
    <t xml:space="preserve"> CERRO GRANDE</t>
  </si>
  <si>
    <t>Rua Ernesto Igomar Schaedecke</t>
  </si>
  <si>
    <t>96770-000</t>
  </si>
  <si>
    <t xml:space="preserve"> CERRO GRANDE DO SUL</t>
  </si>
  <si>
    <t>Cel. Jorge Frantz 675</t>
  </si>
  <si>
    <t>97900-000</t>
  </si>
  <si>
    <t xml:space="preserve"> CERRO LARGO</t>
  </si>
  <si>
    <t>SALA 08</t>
  </si>
  <si>
    <t>Carlos Alzenir Catto</t>
  </si>
  <si>
    <t>Padre Anchieta 90</t>
  </si>
  <si>
    <t>99530-000</t>
  </si>
  <si>
    <t xml:space="preserve"> CHAPADA</t>
  </si>
  <si>
    <t>Av Dr. Jose Athanásio 460</t>
  </si>
  <si>
    <t>96745-000</t>
  </si>
  <si>
    <t>Padre Reus 36</t>
  </si>
  <si>
    <t>99960-000</t>
  </si>
  <si>
    <t xml:space="preserve"> CHARRUA</t>
  </si>
  <si>
    <t>Av Ipiranga 1544</t>
  </si>
  <si>
    <t>98760-000</t>
  </si>
  <si>
    <t xml:space="preserve"> CHIAPETTA</t>
  </si>
  <si>
    <t>EDIF</t>
  </si>
  <si>
    <t xml:space="preserve"> chile 1553</t>
  </si>
  <si>
    <t>96255-000</t>
  </si>
  <si>
    <t>Av. 28 de dezembro 3000</t>
  </si>
  <si>
    <t>96193-000</t>
  </si>
  <si>
    <t>João Neves 194</t>
  </si>
  <si>
    <t>95595-000</t>
  </si>
  <si>
    <t>Arlindo Antônio Lopes</t>
  </si>
  <si>
    <t>A. 19 de maio 537</t>
  </si>
  <si>
    <t>99970-000</t>
  </si>
  <si>
    <t xml:space="preserve"> CIRIACO</t>
  </si>
  <si>
    <t>Osvaldo Bilac 370</t>
  </si>
  <si>
    <t>95895-000</t>
  </si>
  <si>
    <t xml:space="preserve"> COLINAS</t>
  </si>
  <si>
    <t>Av Boa esperança</t>
  </si>
  <si>
    <t>99460-000</t>
  </si>
  <si>
    <t xml:space="preserve"> COLORADO</t>
  </si>
  <si>
    <t>Ipiranga 22</t>
  </si>
  <si>
    <t>98290-000</t>
  </si>
  <si>
    <t xml:space="preserve"> CONDOR</t>
  </si>
  <si>
    <t>João Mafessoni 483</t>
  </si>
  <si>
    <t>99680-000</t>
  </si>
  <si>
    <t xml:space="preserve"> CONSTANTINA</t>
  </si>
  <si>
    <t>Av. Italia 1660</t>
  </si>
  <si>
    <t>95955-000</t>
  </si>
  <si>
    <t xml:space="preserve"> COQUEIRO BAIXO</t>
  </si>
  <si>
    <t>v Presidente Vargas 315</t>
  </si>
  <si>
    <t>99528-000</t>
  </si>
  <si>
    <t xml:space="preserve"> COQUEIROS DO SUL</t>
  </si>
  <si>
    <t>Trav. 20 de março 01</t>
  </si>
  <si>
    <t>98735-000</t>
  </si>
  <si>
    <t xml:space="preserve"> CORONEL BARROS</t>
  </si>
  <si>
    <t>Rua 14 de abril 100</t>
  </si>
  <si>
    <t>98580-000</t>
  </si>
  <si>
    <t>Av 25 de julho 538</t>
  </si>
  <si>
    <t>95726-000</t>
  </si>
  <si>
    <t xml:space="preserve">José Carlos Breda </t>
  </si>
  <si>
    <t>Silveira Martins 163</t>
  </si>
  <si>
    <t>95335-000</t>
  </si>
  <si>
    <t xml:space="preserve"> COTIPORA</t>
  </si>
  <si>
    <t>Av Fioravante Franciosi 68</t>
  </si>
  <si>
    <t>99145-000</t>
  </si>
  <si>
    <t xml:space="preserve"> COXILHA</t>
  </si>
  <si>
    <t>Av. Castelo Branco, 424</t>
  </si>
  <si>
    <t>98640-000</t>
  </si>
  <si>
    <t xml:space="preserve"> CRISSIUMAL</t>
  </si>
  <si>
    <t>ANEXO PREFEITURA</t>
  </si>
  <si>
    <t>Sete de setembro 177</t>
  </si>
  <si>
    <t>96195-000</t>
  </si>
  <si>
    <t xml:space="preserve"> CRISTAL</t>
  </si>
  <si>
    <t>Av. Marcelino zadinello 777</t>
  </si>
  <si>
    <t>98368-000</t>
  </si>
  <si>
    <t xml:space="preserve"> CRISTAL DO SUL</t>
  </si>
  <si>
    <t>CONJ CENTRO</t>
  </si>
  <si>
    <t>General Osorio 533</t>
  </si>
  <si>
    <t>98100-970</t>
  </si>
  <si>
    <t xml:space="preserve"> CRUZ ALTA</t>
  </si>
  <si>
    <t>Kely José Longo</t>
  </si>
  <si>
    <t>Av Pedro Alvares cabral 300</t>
  </si>
  <si>
    <t>99665-000</t>
  </si>
  <si>
    <t xml:space="preserve"> CRUZALTENSE</t>
  </si>
  <si>
    <t>São Gabriel 72</t>
  </si>
  <si>
    <t>95930-000</t>
  </si>
  <si>
    <t xml:space="preserve"> CRUZEIRO DO SUL</t>
  </si>
  <si>
    <t>Marcos Antônio Oro</t>
  </si>
  <si>
    <t>Ernesto Rissatto 265</t>
  </si>
  <si>
    <t>99980-000</t>
  </si>
  <si>
    <t xml:space="preserve"> DAVID CANABARRO</t>
  </si>
  <si>
    <t>Ijuí 500</t>
  </si>
  <si>
    <t>98528-000</t>
  </si>
  <si>
    <t xml:space="preserve"> DERRUBADAS</t>
  </si>
  <si>
    <t>Ademir José Andrioli Gonzatto</t>
  </si>
  <si>
    <t>Sto Antonio 1243</t>
  </si>
  <si>
    <t>97845-000</t>
  </si>
  <si>
    <t xml:space="preserve"> DEZESSEIS DE NOVEMBRO</t>
  </si>
  <si>
    <t>Av. Ibicui S/N</t>
  </si>
  <si>
    <t>97180-000</t>
  </si>
  <si>
    <t xml:space="preserve"> DILERMANDO DE AGUIAR</t>
  </si>
  <si>
    <t>ANEXO CRAS</t>
  </si>
  <si>
    <t xml:space="preserve">Tânia Terezinha da Silva </t>
  </si>
  <si>
    <t>Rua Berlin 240</t>
  </si>
  <si>
    <t>93950-000</t>
  </si>
  <si>
    <t xml:space="preserve"> DOIS IRMAOS</t>
  </si>
  <si>
    <t>20 de setembro 07</t>
  </si>
  <si>
    <t>98385-000</t>
  </si>
  <si>
    <t xml:space="preserve"> DOIS IRMAOS DAS MISSOES</t>
  </si>
  <si>
    <t>ANDAR</t>
  </si>
  <si>
    <t>Dr.Efranio Hidalgo Lemos 549</t>
  </si>
  <si>
    <t>99220-000</t>
  </si>
  <si>
    <t xml:space="preserve"> DOIS LAJEADOS</t>
  </si>
  <si>
    <t>Av. Borges de Medeiros 279</t>
  </si>
  <si>
    <t>96190-000</t>
  </si>
  <si>
    <t xml:space="preserve"> DOM FELICIANO</t>
  </si>
  <si>
    <t>Praça General Osorio S/N</t>
  </si>
  <si>
    <t>96450-000</t>
  </si>
  <si>
    <t xml:space="preserve"> DOM PEDRITO</t>
  </si>
  <si>
    <t>Av. Central 89</t>
  </si>
  <si>
    <t>95568-000</t>
  </si>
  <si>
    <t xml:space="preserve"> DOM PEDRO DE ALCANTARA</t>
  </si>
  <si>
    <t>Rua do comercio 619</t>
  </si>
  <si>
    <t>97280-000</t>
  </si>
  <si>
    <t>Vila Lângaro / RS</t>
  </si>
  <si>
    <t>Vila Maria / RS</t>
  </si>
  <si>
    <t>Vila Nova do Sul / RS</t>
  </si>
  <si>
    <t>Vista Alegre / RS</t>
  </si>
  <si>
    <t>Vista Alegre do Prata / RS</t>
  </si>
  <si>
    <t>Vista Gaúcha / RS</t>
  </si>
  <si>
    <t>Vitória das Missões / RS</t>
  </si>
  <si>
    <t>Westfália / RS</t>
  </si>
  <si>
    <t>Xangri-Lá / RS</t>
  </si>
  <si>
    <t xml:space="preserve">MUNICÍPIO: </t>
  </si>
  <si>
    <t>PERÍODO DE EXECUÇÃO: 2014 a 2017</t>
  </si>
  <si>
    <t>NÍVEL DE GESTÃO:</t>
  </si>
  <si>
    <t xml:space="preserve">PORTE POPULACIONAL: </t>
  </si>
  <si>
    <t xml:space="preserve">Endereço da Prefeitura: </t>
  </si>
  <si>
    <t xml:space="preserve">E-mail: </t>
  </si>
  <si>
    <t xml:space="preserve">Site:  </t>
  </si>
  <si>
    <t>Documento de Identidade:                                              CPF</t>
  </si>
  <si>
    <t xml:space="preserve">Nome do Órgão Gestor: </t>
  </si>
  <si>
    <t>N° da Lei de Criação do Órgão:</t>
  </si>
  <si>
    <t xml:space="preserve">Responsável: </t>
  </si>
  <si>
    <t>Ato de Nomeação do(a) Gestor(a):</t>
  </si>
  <si>
    <t xml:space="preserve">Endereço: </t>
  </si>
  <si>
    <t>Telefone: (     )                                                    Fax: (     )</t>
  </si>
  <si>
    <t xml:space="preserve">Site: </t>
  </si>
  <si>
    <t>Nº da Lei de Criação:                                        Data da Criação: ____/____/______</t>
  </si>
  <si>
    <t>Nº do Decreto que regulamenta o Fundo:                           Data: ____/____/______</t>
  </si>
  <si>
    <t>Data de Criação: ____/____/______</t>
  </si>
  <si>
    <t>Data da nomeação:____/____/______</t>
  </si>
  <si>
    <t>Mandato do(a) Prefeito(a): Início ____/____/______  Término  ____/____/______</t>
  </si>
  <si>
    <t xml:space="preserve">Nome do gestor do FMAS: </t>
  </si>
  <si>
    <t xml:space="preserve">Lotação: </t>
  </si>
  <si>
    <t xml:space="preserve">Nome do ordenador de despesas do FMAS: </t>
  </si>
  <si>
    <t xml:space="preserve">Endereço do CMAS: </t>
  </si>
  <si>
    <t xml:space="preserve">Bairro:                                                      Cep: </t>
  </si>
  <si>
    <t xml:space="preserve">E-mail:  </t>
  </si>
  <si>
    <t xml:space="preserve">Nome do(a) presidente(a):  </t>
  </si>
  <si>
    <t xml:space="preserve">Nome do secretario(a) executivo(a): </t>
  </si>
  <si>
    <t xml:space="preserve">Nº total de membros: </t>
  </si>
  <si>
    <t>Bairro:                                                                Cep:</t>
  </si>
  <si>
    <t>Telefone: (    )                                           Fax: (    )</t>
  </si>
  <si>
    <t xml:space="preserve">Fax: (    ) </t>
  </si>
  <si>
    <t xml:space="preserve">Telefone:                </t>
  </si>
  <si>
    <t>Prefeito(a):</t>
  </si>
  <si>
    <t>Município de Aceguá</t>
  </si>
  <si>
    <t>Município de Água Santa</t>
  </si>
  <si>
    <t>Município de Agudo</t>
  </si>
  <si>
    <t>Município de Ajuricaba</t>
  </si>
  <si>
    <t>Município de Alecrim</t>
  </si>
  <si>
    <t>I - DADOS CADASTRAIS</t>
  </si>
  <si>
    <t>1 -  ÓRGÃO PROPONENTE</t>
  </si>
  <si>
    <t>UF: RS</t>
  </si>
  <si>
    <t>CNPJ:</t>
  </si>
  <si>
    <t>Endereço:</t>
  </si>
  <si>
    <t>CEP:</t>
  </si>
  <si>
    <t>Telefone:</t>
  </si>
  <si>
    <t>Fax:</t>
  </si>
  <si>
    <t>E-mail:</t>
  </si>
  <si>
    <t>1.2 -  DADOS DO RESPONSÁVEL</t>
  </si>
  <si>
    <t>Nome do Prefeito:</t>
  </si>
  <si>
    <t>CPF:</t>
  </si>
  <si>
    <t>RG/Órgão Expedidor:</t>
  </si>
  <si>
    <t>2 - FUNDO MUNICIPAL DE ASSISTÊNCIA SOCIAL</t>
  </si>
  <si>
    <t>Vínculo Institucional: Secretaria Municipal de Assistência Social ou Congênere.</t>
  </si>
  <si>
    <t>Ato de Criação: Lei</t>
  </si>
  <si>
    <t>Nº do Ato:</t>
  </si>
  <si>
    <t>Data da assinatura:</t>
  </si>
  <si>
    <t>Data da publicação:</t>
  </si>
  <si>
    <t>3 - CONSELHO MUNICIPAL DE ASSISTÊNCIA SOCIAL</t>
  </si>
  <si>
    <t>II - PREVISÃO DE ATENDIMENTO</t>
  </si>
  <si>
    <t>2.2 PARÂMETROS PARA IDENTIFICAÇÃO DA META FÍSICA</t>
  </si>
  <si>
    <t>Referência de Atendimento</t>
  </si>
  <si>
    <t>2.3 MACRO AÇÕES ONDE SERÃO APLICADOS OS RECURSOS</t>
  </si>
  <si>
    <t>2.4 PREVISÃO DE FINANCIAMENTO</t>
  </si>
  <si>
    <t>1. Valor total previsto a ser repassado pelo FEAS (anual):</t>
  </si>
  <si>
    <t>2. Recursos próprios a serem alocados no Fundo (anual):</t>
  </si>
  <si>
    <t>3. Total dos recursos do Fundo Municipal para o exercício:</t>
  </si>
  <si>
    <t>Previsão de Atendimento:</t>
  </si>
  <si>
    <t>ESTADO DO RIO GRANDE DO SUL</t>
  </si>
  <si>
    <t xml:space="preserve"> </t>
  </si>
  <si>
    <t>FUNDO MUNICIPAL DE ASSISTÊNCIA SOCIAL – FMAS</t>
  </si>
  <si>
    <t xml:space="preserve">CNPJ: </t>
  </si>
  <si>
    <t>Código IBGE:</t>
  </si>
  <si>
    <t xml:space="preserve">CEP: </t>
  </si>
  <si>
    <t>RG/Órgão expedidor:</t>
  </si>
  <si>
    <t>DOCUMENTAÇÃO PARA O PROCESSO DE HABILITAÇÃO FUNDO A FUNDO</t>
  </si>
  <si>
    <t>I – DO CONSELHO MUNICIPAL DE ASSISTÊNCIA SOCIAL – CMAS:</t>
  </si>
  <si>
    <t xml:space="preserve">1. Lei de criação do CMAS </t>
  </si>
  <si>
    <t>2. Ata das 3(três) últimas reuniões do CMAS.</t>
  </si>
  <si>
    <t>4. Resolução contendo a deliberação.</t>
  </si>
  <si>
    <t>II – DO FUNDO MUNICIPAL DE ASSISTÊNCIA SOCIAL – FMAS:</t>
  </si>
  <si>
    <t>1. Ato legal de criação do FMAS</t>
  </si>
  <si>
    <t>2. Comprovação orçamentária com recursos próprios alocados no FMAS.</t>
  </si>
  <si>
    <t>III – DO PLANO MUNICIPAL DE ASSISTÊNCIA SOCIAL – PMAS:</t>
  </si>
  <si>
    <t xml:space="preserve">1. Ata do CMAS que aprova o Plano </t>
  </si>
  <si>
    <t xml:space="preserve">2. PMAS com programação física e financeira atualizada </t>
  </si>
  <si>
    <t>IV – DO PLANO DE AÇÃO DE ASSISTÊNCIA SOCIAL :</t>
  </si>
  <si>
    <t xml:space="preserve">        do FEAS para o FMAS.</t>
  </si>
  <si>
    <t xml:space="preserve">3. Ata de aprovação da habilitação do Município à modalidade transferência </t>
  </si>
  <si>
    <t>V – FORMALIZAÇÃO DO PLEITO DE HABILITAÇÃO:</t>
  </si>
  <si>
    <t>1. Ofício do gestor municipal solicitando a adesão à transferência de recursos do FEAS</t>
  </si>
  <si>
    <t>2. Ata de posse do Prefeito Municipal ou ato de designação do Gestor do FMAS.</t>
  </si>
  <si>
    <t>3. Cópia do RG.</t>
  </si>
  <si>
    <t>4. Cópia do CPF.</t>
  </si>
  <si>
    <t xml:space="preserve">     ao FMAS.</t>
  </si>
  <si>
    <t>VII – DAS CONDIÇÕES</t>
  </si>
  <si>
    <t xml:space="preserve">DECLARAÇÃO
</t>
  </si>
  <si>
    <t>Projeto:</t>
  </si>
  <si>
    <t>Dotação:</t>
  </si>
  <si>
    <t>Valor:</t>
  </si>
  <si>
    <t>Data:</t>
  </si>
  <si>
    <t xml:space="preserve">Nome   </t>
  </si>
  <si>
    <t>Tipo logradouro</t>
  </si>
  <si>
    <t>Logradouro</t>
  </si>
  <si>
    <t>Numero</t>
  </si>
  <si>
    <t>Complemento</t>
  </si>
  <si>
    <t>Bairro</t>
  </si>
  <si>
    <t>Ddd</t>
  </si>
  <si>
    <t>Fone</t>
  </si>
  <si>
    <t>Cod. município</t>
  </si>
  <si>
    <t>CEP</t>
  </si>
  <si>
    <t>CPF</t>
  </si>
  <si>
    <t>CNPJ</t>
  </si>
  <si>
    <t>PIS</t>
  </si>
  <si>
    <t>INSS</t>
  </si>
  <si>
    <t>Banco</t>
  </si>
  <si>
    <t>Agencia</t>
  </si>
  <si>
    <t>Conta corrente</t>
  </si>
  <si>
    <t>Setor governamental</t>
  </si>
  <si>
    <t>Contrapartida</t>
  </si>
  <si>
    <t>Recurso</t>
  </si>
  <si>
    <t>Cód. Projeto</t>
  </si>
  <si>
    <t>Clas. Receita</t>
  </si>
  <si>
    <t>Credor</t>
  </si>
  <si>
    <t>Precatório</t>
  </si>
  <si>
    <t>Credor Tribunal de Justiça</t>
  </si>
  <si>
    <t>CENTRO</t>
  </si>
  <si>
    <t>19</t>
  </si>
  <si>
    <t>1975</t>
  </si>
  <si>
    <t/>
  </si>
  <si>
    <t>NOVA AMERICANA</t>
  </si>
  <si>
    <t>PREDIO</t>
  </si>
  <si>
    <t>S/N</t>
  </si>
  <si>
    <t>CIDADE ALTA</t>
  </si>
  <si>
    <t>CASA</t>
  </si>
  <si>
    <t>DARIO LASSANCE</t>
  </si>
  <si>
    <t>ANEXO</t>
  </si>
  <si>
    <t>SN</t>
  </si>
  <si>
    <t>PIRATINI</t>
  </si>
  <si>
    <t>LINHA HERVEIRAS</t>
  </si>
  <si>
    <t>ANEXO 01</t>
  </si>
  <si>
    <t>GLÓRIA</t>
  </si>
  <si>
    <t>SÃO JORGE</t>
  </si>
  <si>
    <t>VILA NOVA</t>
  </si>
  <si>
    <t>CENTO</t>
  </si>
  <si>
    <t>CERUTTI</t>
  </si>
  <si>
    <t>CRUZEIRO</t>
  </si>
  <si>
    <t>TERREO</t>
  </si>
  <si>
    <t>MENINO JESUS</t>
  </si>
  <si>
    <t>SALA 01</t>
  </si>
  <si>
    <t>SALA</t>
  </si>
  <si>
    <t>PROGRESSO</t>
  </si>
  <si>
    <t>CENTRO ADMINISTRATIVO</t>
  </si>
  <si>
    <t>4</t>
  </si>
  <si>
    <t>5</t>
  </si>
  <si>
    <t>6</t>
  </si>
  <si>
    <t>9</t>
  </si>
  <si>
    <t>10</t>
  </si>
  <si>
    <t>11</t>
  </si>
  <si>
    <t>12</t>
  </si>
  <si>
    <t>13</t>
  </si>
  <si>
    <t>14</t>
  </si>
  <si>
    <t>15</t>
  </si>
  <si>
    <t>16</t>
  </si>
  <si>
    <t>17</t>
  </si>
  <si>
    <t>18</t>
  </si>
  <si>
    <t>20</t>
  </si>
  <si>
    <t>21</t>
  </si>
  <si>
    <t>22</t>
  </si>
  <si>
    <t>23</t>
  </si>
  <si>
    <t>24</t>
  </si>
  <si>
    <t>25</t>
  </si>
  <si>
    <t>Municípios</t>
  </si>
  <si>
    <t>N° IBGE</t>
  </si>
  <si>
    <t>Índice</t>
  </si>
  <si>
    <t>População</t>
  </si>
  <si>
    <t>Percentual de Rateio</t>
  </si>
  <si>
    <t>Cota mínima</t>
  </si>
  <si>
    <t>Recurso de Rateio</t>
  </si>
  <si>
    <t>Recurso Total</t>
  </si>
  <si>
    <t xml:space="preserve">Municipio </t>
  </si>
  <si>
    <t>DDD</t>
  </si>
  <si>
    <t>FONE DA PREFEITURA</t>
  </si>
  <si>
    <t>ENDEREÇO PREFEITURA</t>
  </si>
  <si>
    <t>Rua 510, 76</t>
  </si>
  <si>
    <t>96445-000</t>
  </si>
  <si>
    <t xml:space="preserve"> ACEGUA</t>
  </si>
  <si>
    <t>Jacir Miorando</t>
  </si>
  <si>
    <t>Rua Padre Júlio Marin, 887</t>
  </si>
  <si>
    <t>99965-000</t>
  </si>
  <si>
    <t xml:space="preserve"> AGUA SANTA</t>
  </si>
  <si>
    <t>ANEXO PREFEITURA MUNICIPAL</t>
  </si>
  <si>
    <t>Av. Tiradentes 1625</t>
  </si>
  <si>
    <t>96540-000</t>
  </si>
  <si>
    <t xml:space="preserve"> AGUDO</t>
  </si>
  <si>
    <t>98750-000</t>
  </si>
  <si>
    <t xml:space="preserve"> AJURICABA</t>
  </si>
  <si>
    <t>EDIFICIO</t>
  </si>
  <si>
    <t>Leonel Egídio Colossi</t>
  </si>
  <si>
    <t>Nicolau José Schaedler, 42</t>
  </si>
  <si>
    <t>98950-000</t>
  </si>
  <si>
    <t xml:space="preserve"> ALECRIM</t>
  </si>
  <si>
    <t>ANEXO GINASIO MUN ESPORTES</t>
  </si>
  <si>
    <t>Major Joaõ Cezimbra Jaques, 200</t>
  </si>
  <si>
    <t xml:space="preserve"> ALEGRETE</t>
  </si>
  <si>
    <t>Sete de Setembro,1171</t>
  </si>
  <si>
    <t>98905-000</t>
  </si>
  <si>
    <t>99523-000</t>
  </si>
  <si>
    <t>Município de Sério</t>
  </si>
  <si>
    <t>Município de Sertão</t>
  </si>
  <si>
    <t>Município de Sertão Santana</t>
  </si>
  <si>
    <t>Município de Sete de Setembro</t>
  </si>
  <si>
    <t>Município de Severiano de Almeida</t>
  </si>
  <si>
    <t>Município de Silveira Martins</t>
  </si>
  <si>
    <t>Município de Sinimbu</t>
  </si>
  <si>
    <t>Município de Sobradinho</t>
  </si>
  <si>
    <t>Município de Soledade</t>
  </si>
  <si>
    <t>Município de Tabaí</t>
  </si>
  <si>
    <t>Município de Tapejara</t>
  </si>
  <si>
    <t>Município de Tapera</t>
  </si>
  <si>
    <t>Município de Tapes</t>
  </si>
  <si>
    <t>Município de Taquara</t>
  </si>
  <si>
    <t>Município de Taquari</t>
  </si>
  <si>
    <t>Município de Taquaruçu do Sul</t>
  </si>
  <si>
    <t>Município de Tavares</t>
  </si>
  <si>
    <t>Município de Tenente Portela</t>
  </si>
  <si>
    <t>Município de Terra de Areia</t>
  </si>
  <si>
    <t>Município de Teutônia</t>
  </si>
  <si>
    <t>Município de Tio Hugo</t>
  </si>
  <si>
    <t>Município de Tiradentes do Sul</t>
  </si>
  <si>
    <t>Município de Toropi</t>
  </si>
  <si>
    <t>Município de Torres</t>
  </si>
  <si>
    <t>Município de Tramandaí</t>
  </si>
  <si>
    <t>Município de Travesseiro</t>
  </si>
  <si>
    <t>Município de Três Arroios</t>
  </si>
  <si>
    <t>Município de Três Cachoeiras</t>
  </si>
  <si>
    <t>Município de Três Coroas</t>
  </si>
  <si>
    <t>Município de Três de Maio</t>
  </si>
  <si>
    <t>Município de Três Forquilhas</t>
  </si>
  <si>
    <t>Município de Três Palmeiras</t>
  </si>
  <si>
    <t>Município de Três Passos</t>
  </si>
  <si>
    <t>Município de Trindade do Sul</t>
  </si>
  <si>
    <t>Município de Triunfo</t>
  </si>
  <si>
    <t>Município de Tucunduva</t>
  </si>
  <si>
    <t>Município de Tunas</t>
  </si>
  <si>
    <t>Município de Tupanci do Sul</t>
  </si>
  <si>
    <t>Município de Tupanciretã</t>
  </si>
  <si>
    <t>Município de Tupandi</t>
  </si>
  <si>
    <t>Município de Tuparendi</t>
  </si>
  <si>
    <t>Município de Turuçu</t>
  </si>
  <si>
    <t>Município de Ubiretama</t>
  </si>
  <si>
    <t>Município de União da Serra</t>
  </si>
  <si>
    <t>Município de Unistalda</t>
  </si>
  <si>
    <t>Município de Uruguaiana</t>
  </si>
  <si>
    <t>Município de Vacaria</t>
  </si>
  <si>
    <t>Município de Vale do Sol</t>
  </si>
  <si>
    <t>Município de Vale Real</t>
  </si>
  <si>
    <t>Município de Vale Verde</t>
  </si>
  <si>
    <t>Município de Vanini</t>
  </si>
  <si>
    <t>Município de Venâncio Aires</t>
  </si>
  <si>
    <t>Município de Vera Cruz</t>
  </si>
  <si>
    <t>Município de Veranópolis</t>
  </si>
  <si>
    <t>Município de Vespasiano Correa</t>
  </si>
  <si>
    <t>Município de Viadutos</t>
  </si>
  <si>
    <t>Município de Viamão</t>
  </si>
  <si>
    <t>Município de Vicente Dutra</t>
  </si>
  <si>
    <t>Município de Victor Graeff</t>
  </si>
  <si>
    <t>Município de Vila Flores</t>
  </si>
  <si>
    <t>Município de Vila Lângaro</t>
  </si>
  <si>
    <t>Município de Vila Maria</t>
  </si>
  <si>
    <t>Município de Vila Nova do Sul</t>
  </si>
  <si>
    <t>Município de Vista Alegre</t>
  </si>
  <si>
    <t>Município de Vista Alegre do Prata</t>
  </si>
  <si>
    <t>Município de Vista Gaúcha</t>
  </si>
  <si>
    <t>Município de Vitória das Missões</t>
  </si>
  <si>
    <t>Município de Westfalia</t>
  </si>
  <si>
    <t>Município de Xangri-lá</t>
  </si>
  <si>
    <t>53 - 32461633</t>
  </si>
  <si>
    <t>54 - 33481060</t>
  </si>
  <si>
    <t>55 - 32652251</t>
  </si>
  <si>
    <t>55 - 33871300</t>
  </si>
  <si>
    <t>55 - 35461300</t>
  </si>
  <si>
    <t>55 - 39611718</t>
  </si>
  <si>
    <t xml:space="preserve"> - </t>
  </si>
  <si>
    <t>54 - 36151143</t>
  </si>
  <si>
    <t>55 - 37961159</t>
  </si>
  <si>
    <t>54 - 33821080</t>
  </si>
  <si>
    <t>51 - 34451155</t>
  </si>
  <si>
    <t>51 - 30448750</t>
  </si>
  <si>
    <t>51 - 36701800</t>
  </si>
  <si>
    <t>55 - 37521122</t>
  </si>
  <si>
    <t>54 - 36111228</t>
  </si>
  <si>
    <t>51 - 37561266</t>
  </si>
  <si>
    <t>54 - 32935693</t>
  </si>
  <si>
    <t>51 - 36761162</t>
  </si>
  <si>
    <t>51 - 35601011</t>
  </si>
  <si>
    <t>54 - 33761330</t>
  </si>
  <si>
    <t>51 - 37161166</t>
  </si>
  <si>
    <t>53 - 32249186</t>
  </si>
  <si>
    <t>51 - 36874601</t>
  </si>
  <si>
    <t>51 - 37471122</t>
  </si>
  <si>
    <t>51 - 36561341</t>
  </si>
  <si>
    <t>53 - 32625000</t>
  </si>
  <si>
    <t>51 - 37722353</t>
  </si>
  <si>
    <t>55 - 33344900</t>
  </si>
  <si>
    <t>54 - 35271197</t>
  </si>
  <si>
    <t>53 - 32416005</t>
  </si>
  <si>
    <t>51 - 36823088</t>
  </si>
  <si>
    <t>51 - 36961200</t>
  </si>
  <si>
    <t>54 - 35231498</t>
  </si>
  <si>
    <t>51 - 36501143</t>
  </si>
  <si>
    <t>55 - 36161010</t>
  </si>
  <si>
    <t>51 - 34822100</t>
  </si>
  <si>
    <t>54 - 36131166</t>
  </si>
  <si>
    <t>54 - 33691202</t>
  </si>
  <si>
    <t>54 - 33561119</t>
  </si>
  <si>
    <t>54 - 33841200</t>
  </si>
  <si>
    <t>54 - 36132181</t>
  </si>
  <si>
    <t>54 - 30557337</t>
  </si>
  <si>
    <t>55 - 37471081</t>
  </si>
  <si>
    <t>55 - 35381155</t>
  </si>
  <si>
    <t>55 - 36431014</t>
  </si>
  <si>
    <t>55 - 36131306</t>
  </si>
  <si>
    <t>54 - 32371471</t>
  </si>
  <si>
    <t>51 - 36348100</t>
  </si>
  <si>
    <t>55 - 35286104</t>
  </si>
  <si>
    <t>51 - 37661123</t>
  </si>
  <si>
    <t>51 - 37891513</t>
  </si>
  <si>
    <t>55 - 33564000</t>
  </si>
  <si>
    <t>55 - 36432104</t>
  </si>
  <si>
    <t>55 - 35591180</t>
  </si>
  <si>
    <t>51 - 36971582</t>
  </si>
  <si>
    <t>51 - 36522406</t>
  </si>
  <si>
    <t>55 - 32812629</t>
  </si>
  <si>
    <t>55 - 32543449</t>
  </si>
  <si>
    <t>51 - 37246005</t>
  </si>
  <si>
    <t>51 - 34715939</t>
  </si>
  <si>
    <t>54 - 35521222</t>
  </si>
  <si>
    <t>55 - 33551082</t>
  </si>
  <si>
    <t>55 - 37381031</t>
  </si>
  <si>
    <t>51 - 36712747</t>
  </si>
  <si>
    <t>54 - 33571157</t>
  </si>
  <si>
    <t>54 - 32511174</t>
  </si>
  <si>
    <t>54 - 32351255</t>
  </si>
  <si>
    <t>55 - 35671120</t>
  </si>
  <si>
    <t>54 - 33661666</t>
  </si>
  <si>
    <t>51 - 35988600</t>
  </si>
  <si>
    <t>55 - 35281051</t>
  </si>
  <si>
    <t>54 - 33261458</t>
  </si>
  <si>
    <t>51 - 37431002</t>
  </si>
  <si>
    <t>55 - 35481599</t>
  </si>
  <si>
    <t>53 - 32457268</t>
  </si>
  <si>
    <t>54 - 32828740</t>
  </si>
  <si>
    <t>53 - 32529541</t>
  </si>
  <si>
    <t>51 - 34661293</t>
  </si>
  <si>
    <t>51 - 84691816</t>
  </si>
  <si>
    <t>54 - 36253013</t>
  </si>
  <si>
    <t>51 - 36255851</t>
  </si>
  <si>
    <t>55 - 36111150</t>
  </si>
  <si>
    <t>53 - 32751766</t>
  </si>
  <si>
    <t>51 - 36981155</t>
  </si>
  <si>
    <t>51 - 37581323</t>
  </si>
  <si>
    <t>51 - 36851254</t>
  </si>
  <si>
    <t>51 - 36151325</t>
  </si>
  <si>
    <t>54 - 33312774</t>
  </si>
  <si>
    <t>54 - 34618950</t>
  </si>
  <si>
    <t>54 - 36134199</t>
  </si>
  <si>
    <t>54 - 33471090</t>
  </si>
  <si>
    <t>54 - 33531166</t>
  </si>
  <si>
    <t>55 - 33360000</t>
  </si>
  <si>
    <t>54 - 32208700</t>
  </si>
  <si>
    <t>54 - 36135157</t>
  </si>
  <si>
    <t>53 - 32551164</t>
  </si>
  <si>
    <t>51 - 37251203</t>
  </si>
  <si>
    <t>55 - 37561100</t>
  </si>
  <si>
    <t>51 - 36751236</t>
  </si>
  <si>
    <t>55 - 33592815</t>
  </si>
  <si>
    <t>54 - 33331166</t>
  </si>
  <si>
    <t>54 - 33981065</t>
  </si>
  <si>
    <t>55 - 37841300</t>
  </si>
  <si>
    <t>54 - 33461018</t>
  </si>
  <si>
    <t>51 - 37604000</t>
  </si>
  <si>
    <t>54 - 33341153</t>
  </si>
  <si>
    <t>55 - 33791133</t>
  </si>
  <si>
    <t>54 - 33632334</t>
  </si>
  <si>
    <t>51 - 36121220</t>
  </si>
  <si>
    <t>54 - 36152149</t>
  </si>
  <si>
    <t>55 - 33339130</t>
  </si>
  <si>
    <t>54 - 34462800</t>
  </si>
  <si>
    <t>54 - 33792500</t>
  </si>
  <si>
    <t>55 - 35241200</t>
  </si>
  <si>
    <t>51 - 36781001</t>
  </si>
  <si>
    <t>55 - 36162214</t>
  </si>
  <si>
    <t>55 - 33211331</t>
  </si>
  <si>
    <t>54 - 36136132</t>
  </si>
  <si>
    <t>51 - 37641120</t>
  </si>
  <si>
    <t>54 - 33511214</t>
  </si>
  <si>
    <t>55 - 36163071</t>
  </si>
  <si>
    <t>55 - 33621100</t>
  </si>
  <si>
    <t>55 - 36124286</t>
  </si>
  <si>
    <t>51 - 35648800</t>
  </si>
  <si>
    <t>55 - 37511051</t>
  </si>
  <si>
    <t>54 - 34711488</t>
  </si>
  <si>
    <t>51 - 36771326</t>
  </si>
  <si>
    <t>53 - 32434090</t>
  </si>
  <si>
    <t>51 - 36640011</t>
  </si>
  <si>
    <t>55 - 35341103</t>
  </si>
  <si>
    <t>51 - 36122010</t>
  </si>
  <si>
    <t>51 - 34991915</t>
  </si>
  <si>
    <t>51 - 37513400</t>
  </si>
  <si>
    <t>51 - 37331180</t>
  </si>
  <si>
    <t>54 - 35441085</t>
  </si>
  <si>
    <t>55 - 33291155</t>
  </si>
  <si>
    <t>54 - 33391044</t>
  </si>
  <si>
    <t>54 - 35207000</t>
  </si>
  <si>
    <t>54 - 33781044</t>
  </si>
  <si>
    <t>54 - 33751188</t>
  </si>
  <si>
    <t>55 - 37481200</t>
  </si>
  <si>
    <t>54 - 33541222</t>
  </si>
  <si>
    <t>55 - 36164150</t>
  </si>
  <si>
    <t>54 - 33831555</t>
  </si>
  <si>
    <t>54 - 33371166</t>
  </si>
  <si>
    <t>51 - 35618584</t>
  </si>
  <si>
    <t>51 - 34338100</t>
  </si>
  <si>
    <t>51 - 39811215</t>
  </si>
  <si>
    <t>51 - 36167088</t>
  </si>
  <si>
    <t>55 - 33351050</t>
  </si>
  <si>
    <t>54 - 34451156</t>
  </si>
  <si>
    <t>54 - 32613399</t>
  </si>
  <si>
    <t>55 - 32633700</t>
  </si>
  <si>
    <t>54 - 35461011</t>
  </si>
  <si>
    <t>51 - 36131102</t>
  </si>
  <si>
    <t>51 - 36374200</t>
  </si>
  <si>
    <t>54 - 32921722</t>
  </si>
  <si>
    <t>54 - 36154343</t>
  </si>
  <si>
    <t>54 - 33891122</t>
  </si>
  <si>
    <t>55 - 32361115</t>
  </si>
  <si>
    <t>51 - 36132168</t>
  </si>
  <si>
    <t>55 - 33281133</t>
  </si>
  <si>
    <t>55 - 37446943</t>
  </si>
  <si>
    <t>54 - 34628240</t>
  </si>
  <si>
    <t>55 - 36137275</t>
  </si>
  <si>
    <t>54 - 33911229</t>
  </si>
  <si>
    <t>51 - 36551023</t>
  </si>
  <si>
    <t>54 - 36155210</t>
  </si>
  <si>
    <t>54 - 33411600</t>
  </si>
  <si>
    <t>55 - 33611111</t>
  </si>
  <si>
    <t>51 - 34871522</t>
  </si>
  <si>
    <t>54 - 32864349</t>
  </si>
  <si>
    <t>Rua Xv de Novembro, 438</t>
  </si>
  <si>
    <t>96570-000</t>
  </si>
  <si>
    <t xml:space="preserve"> CACAPAVA DO SUL</t>
  </si>
  <si>
    <t>Bento Gonçalves, 363</t>
  </si>
  <si>
    <t>97450-000</t>
  </si>
  <si>
    <t xml:space="preserve"> CACEQUI</t>
  </si>
  <si>
    <t>Rua 15 de Novembro, 364</t>
  </si>
  <si>
    <t>96508-750</t>
  </si>
  <si>
    <t xml:space="preserve"> CACHOEIRA DO SUL</t>
  </si>
  <si>
    <t>Av. Flores da Cunha, 2209</t>
  </si>
  <si>
    <t>94910-003</t>
  </si>
  <si>
    <t xml:space="preserve"> CACHOEIRINHA</t>
  </si>
  <si>
    <t>SALA 03 SALA 04</t>
  </si>
  <si>
    <t>PARQUE BRASLIA</t>
  </si>
  <si>
    <t>Av. Kaigang, 292</t>
  </si>
  <si>
    <t>99860-000</t>
  </si>
  <si>
    <t xml:space="preserve"> CACIQUE DOBLE</t>
  </si>
  <si>
    <t>Av. Padre Reus, 1586</t>
  </si>
  <si>
    <t>97930-000</t>
  </si>
  <si>
    <t xml:space="preserve"> CAIBATE</t>
  </si>
  <si>
    <t>Rua Cuba,64</t>
  </si>
  <si>
    <t>98440-000</t>
  </si>
  <si>
    <t xml:space="preserve"> CAICARA</t>
  </si>
  <si>
    <t>FIGUEIRA</t>
  </si>
  <si>
    <t>Av. Olavo Moraes, 869</t>
  </si>
  <si>
    <t>96180-000</t>
  </si>
  <si>
    <t xml:space="preserve"> CAMAQUA</t>
  </si>
  <si>
    <t>Padre Stripulli, 1150</t>
  </si>
  <si>
    <t>99165-000</t>
  </si>
  <si>
    <t xml:space="preserve"> CAMARGO</t>
  </si>
  <si>
    <t xml:space="preserve">Schamberlaen José Silvestre               </t>
  </si>
  <si>
    <t>Dona Ursula, 475</t>
  </si>
  <si>
    <t>95480-000</t>
  </si>
  <si>
    <t xml:space="preserve"> CAMBARA DO SUL</t>
  </si>
  <si>
    <t>Aldevir Bardini,210</t>
  </si>
  <si>
    <t>95255-000</t>
  </si>
  <si>
    <t xml:space="preserve"> CAMPESTRE DA SERRA</t>
  </si>
  <si>
    <t>Av.Santa teresa, 821</t>
  </si>
  <si>
    <t>98975-000</t>
  </si>
  <si>
    <t xml:space="preserve"> CAMPINA DAS MISSOES</t>
  </si>
  <si>
    <t>Rua general Daltro Filho 999</t>
  </si>
  <si>
    <t>99660-000</t>
  </si>
  <si>
    <t xml:space="preserve"> CAMPINAS DO SUL</t>
  </si>
  <si>
    <t>A.Independencia , 800</t>
  </si>
  <si>
    <t>98570-000</t>
  </si>
  <si>
    <t xml:space="preserve"> CAMPO BOM</t>
  </si>
  <si>
    <t>Av. Bento Gonçalves, 555</t>
  </si>
  <si>
    <t xml:space="preserve"> CAMPO NOVO</t>
  </si>
  <si>
    <t>SALA SECRETARIA</t>
  </si>
  <si>
    <t>praça 13 de abril 302</t>
  </si>
  <si>
    <t>99435-000</t>
  </si>
  <si>
    <t xml:space="preserve"> CAMPOS BORGES</t>
  </si>
  <si>
    <t>Paulo Roberto Butzge</t>
  </si>
  <si>
    <t>Av. Pereira Rego, 1665</t>
  </si>
  <si>
    <t>98970-000</t>
  </si>
  <si>
    <t xml:space="preserve"> CANDELARIA</t>
  </si>
  <si>
    <t>Rua Liberato salzano, 387</t>
  </si>
  <si>
    <t>964595-000</t>
  </si>
  <si>
    <t xml:space="preserve"> CANDIDO GODOI</t>
  </si>
  <si>
    <t>EDIF 1</t>
  </si>
  <si>
    <t xml:space="preserve"> Ulisses guimarães 250</t>
  </si>
  <si>
    <t xml:space="preserve"> CANDIOTA</t>
  </si>
  <si>
    <t>Dona Carlinda 455</t>
  </si>
  <si>
    <t>95680-000</t>
  </si>
  <si>
    <t xml:space="preserve"> CANELA</t>
  </si>
  <si>
    <t>NÃO HÁ</t>
  </si>
  <si>
    <t>Rua dona Caerlinda 455</t>
  </si>
  <si>
    <t xml:space="preserve"> CANGUCU</t>
  </si>
  <si>
    <t>Rua 15 de Janeiro 11</t>
  </si>
  <si>
    <t>92010-290</t>
  </si>
  <si>
    <t xml:space="preserve"> CANOAS</t>
  </si>
  <si>
    <t>Luíz Alberto Reginatto</t>
  </si>
  <si>
    <t>João Josue Triesch 147</t>
  </si>
  <si>
    <t>95933-000</t>
  </si>
  <si>
    <t xml:space="preserve"> CANUDOS DO VALE</t>
  </si>
  <si>
    <t>Artur Feijo 375</t>
  </si>
  <si>
    <t>95308-000</t>
  </si>
  <si>
    <t xml:space="preserve"> CAPAO BONITO DO SUL</t>
  </si>
  <si>
    <t>SALA 3</t>
  </si>
  <si>
    <t>Av Paraguaçu 1881</t>
  </si>
  <si>
    <t>95555-000</t>
  </si>
  <si>
    <t xml:space="preserve"> CAPAO DA CANOA</t>
  </si>
  <si>
    <t xml:space="preserve">SANTA LUZIA </t>
  </si>
  <si>
    <t>Catarina Garcia 50</t>
  </si>
  <si>
    <t>97953-000</t>
  </si>
  <si>
    <t xml:space="preserve"> CAPAO DO CIPO</t>
  </si>
  <si>
    <t xml:space="preserve">TERREO </t>
  </si>
  <si>
    <t>Narciso Silva 1620</t>
  </si>
  <si>
    <t>96160-000</t>
  </si>
  <si>
    <t xml:space="preserve"> CAPAO DO LEAO</t>
  </si>
  <si>
    <t>cel. Orestes Lucas 2335</t>
  </si>
  <si>
    <t>95745-000</t>
  </si>
  <si>
    <t xml:space="preserve"> CAPELA DE SANTANA</t>
  </si>
  <si>
    <t>Rua 20de marco 154</t>
  </si>
  <si>
    <t>95935-000</t>
  </si>
  <si>
    <t xml:space="preserve"> CAPITAO</t>
  </si>
  <si>
    <t>Marco Antônio Monteiro Cardoso</t>
  </si>
  <si>
    <t>Av. Adrião Monteiro 2330</t>
  </si>
  <si>
    <t>95552-000</t>
  </si>
  <si>
    <t xml:space="preserve"> CAPIVARI DO SUL</t>
  </si>
  <si>
    <t>Inácio Rabelo dos Santos 182</t>
  </si>
  <si>
    <t>95515-000</t>
  </si>
  <si>
    <t xml:space="preserve"> CARAA</t>
  </si>
  <si>
    <t>Av. Flores da Cunha, 1264</t>
  </si>
  <si>
    <t>99500-000</t>
  </si>
  <si>
    <t xml:space="preserve"> CARAZINHO</t>
  </si>
  <si>
    <t>ANEXO PREDIO DA PREFEITURA</t>
  </si>
  <si>
    <t>Assis Brasil 11</t>
  </si>
  <si>
    <t>95185-000</t>
  </si>
  <si>
    <t xml:space="preserve"> CARLOS BARBOSA</t>
  </si>
  <si>
    <t>Av Padre Estanislaou Oleinik</t>
  </si>
  <si>
    <t>99825-000</t>
  </si>
  <si>
    <t xml:space="preserve"> CARLOS GOMES</t>
  </si>
  <si>
    <t>tiradentes 778</t>
  </si>
  <si>
    <t>99260-000</t>
  </si>
  <si>
    <t xml:space="preserve"> CASCA</t>
  </si>
  <si>
    <t>Mario Cerino Rodrigues 249</t>
  </si>
  <si>
    <t xml:space="preserve"> CASEIROS</t>
  </si>
  <si>
    <t>Osorio Ribeiro Nardes 152</t>
  </si>
  <si>
    <t>95315-000</t>
  </si>
  <si>
    <t xml:space="preserve"> CATUIPE</t>
  </si>
  <si>
    <t>Alfredo chaves 1333</t>
  </si>
  <si>
    <t>95020-460</t>
  </si>
  <si>
    <t xml:space="preserve"> CAXIAS DO SUL</t>
  </si>
  <si>
    <t xml:space="preserve">SALA A </t>
  </si>
  <si>
    <t>54 - 3343-1266</t>
  </si>
  <si>
    <t>55 - 3372-3200</t>
  </si>
  <si>
    <t>54 - 3616-4070</t>
  </si>
  <si>
    <t>51 - 3782-2250</t>
  </si>
  <si>
    <t>51 - 3713-8201</t>
  </si>
  <si>
    <t>55 - 3615-3004</t>
  </si>
  <si>
    <t>55 - 3921-7000</t>
  </si>
  <si>
    <t>51 - 3567-1001</t>
  </si>
  <si>
    <t>55 - 3511-5100</t>
  </si>
  <si>
    <t>54 - 3456-1033</t>
  </si>
  <si>
    <t xml:space="preserve">53 - 3263-8028 / 3263-8000 </t>
  </si>
  <si>
    <t>53 - 3258-1350</t>
  </si>
  <si>
    <t>55 - 3968-1000</t>
  </si>
  <si>
    <t>55 - 3251-2844</t>
  </si>
  <si>
    <t>55 - 3312-0100</t>
  </si>
  <si>
    <t>51 - 3662-8430</t>
  </si>
  <si>
    <t>55 - 3367-1450</t>
  </si>
  <si>
    <t>54 - 3394-1110</t>
  </si>
  <si>
    <t>54 - 3377-1800</t>
  </si>
  <si>
    <t>55 - 3781-4368</t>
  </si>
  <si>
    <t>55 - 3541-1696</t>
  </si>
  <si>
    <t>54 - 3396-1188</t>
  </si>
  <si>
    <t>55 - 3431-4455</t>
  </si>
  <si>
    <t>54 - 3349-1300</t>
  </si>
  <si>
    <t>55 - 3252-1414</t>
  </si>
  <si>
    <t>54 - 3244-1494</t>
  </si>
  <si>
    <t>55 - 3237-1362 / 3232-7374</t>
  </si>
  <si>
    <t>51 - 3651-1744</t>
  </si>
  <si>
    <t>54 - 3532-1124 / 3532-1126</t>
  </si>
  <si>
    <t>55 - 3269-1155</t>
  </si>
  <si>
    <t>54 - 3271-1112</t>
  </si>
  <si>
    <t>55 - 3753-1106</t>
  </si>
  <si>
    <t>54 - 3325-1100</t>
  </si>
  <si>
    <t>51 - 3571-1122</t>
  </si>
  <si>
    <t>55 - 3616-0246</t>
  </si>
  <si>
    <t>53 - 3238-1400</t>
  </si>
  <si>
    <t>54 - 3352-1133</t>
  </si>
  <si>
    <t>51 - 3614-8075</t>
  </si>
  <si>
    <t>54 - 3234-1100</t>
  </si>
  <si>
    <t>51 - 3592-8811</t>
  </si>
  <si>
    <t>53 - 3251-9500</t>
  </si>
  <si>
    <t>55 - 3352-4040</t>
  </si>
  <si>
    <t>54 - 3291-9900</t>
  </si>
  <si>
    <t>55 - 3533-1160</t>
  </si>
  <si>
    <t>55 - 3277-1100</t>
  </si>
  <si>
    <t>55 - 3381-1300</t>
  </si>
  <si>
    <t>55 - 3363-1133</t>
  </si>
  <si>
    <t>55 - 3563-1122</t>
  </si>
  <si>
    <t>51 - 3645-1050</t>
  </si>
  <si>
    <t>55 - 3617-1201</t>
  </si>
  <si>
    <t>55 - 3369-1005</t>
  </si>
  <si>
    <t>55 - 3276-1163 / 3276-1085 / 3276-2271</t>
  </si>
  <si>
    <t>51 - 3635-2500</t>
  </si>
  <si>
    <t>55 - 3233-1535</t>
  </si>
  <si>
    <t>54 - 3373-1227</t>
  </si>
  <si>
    <t>54 - 3472-1200</t>
  </si>
  <si>
    <t>55 - 3617-2200</t>
  </si>
  <si>
    <t>51 - 3639-1122</t>
  </si>
  <si>
    <t>55 - 3257-1313-3257-1313</t>
  </si>
  <si>
    <t>51 - 3599-4499</t>
  </si>
  <si>
    <t>51 - 3474-1372 / 3451-8000</t>
  </si>
  <si>
    <t>54 - 3361-5600</t>
  </si>
  <si>
    <t>55 - 3746-1122</t>
  </si>
  <si>
    <t>55 - 3526-1100</t>
  </si>
  <si>
    <t>51 - 3745-1090</t>
  </si>
  <si>
    <t>54 - 3387-1144</t>
  </si>
  <si>
    <t>55 - 3614-1200</t>
  </si>
  <si>
    <t>51 - 3679-1067</t>
  </si>
  <si>
    <t>54 - 3444-1455</t>
  </si>
  <si>
    <t>51 - 3770-1122</t>
  </si>
  <si>
    <t>54 - 3345-1295</t>
  </si>
  <si>
    <t>51 - 3495-1066</t>
  </si>
  <si>
    <t>55 - 3614-2315</t>
  </si>
  <si>
    <t>54 - 3525-1122</t>
  </si>
  <si>
    <t>55 - 3224-1200</t>
  </si>
  <si>
    <t>51 - 3708-1175/ 3708-1313</t>
  </si>
  <si>
    <t>51 - 3742-2079</t>
  </si>
  <si>
    <t>54 - 3381-1699</t>
  </si>
  <si>
    <t>51 - 3614-0122</t>
  </si>
  <si>
    <t>54 - 3344-4702</t>
  </si>
  <si>
    <t>54 - 3385-3300</t>
  </si>
  <si>
    <t>51 - 3672-1788/ 3672-5200</t>
  </si>
  <si>
    <t>51 - 3541-9200</t>
  </si>
  <si>
    <t>51 - 3653-1951</t>
  </si>
  <si>
    <t>55 - 3739-1079/ 1080</t>
  </si>
  <si>
    <t>51 - 3674-1513</t>
  </si>
  <si>
    <t>55 - 3551-1454</t>
  </si>
  <si>
    <t>51 - 3666-1285 / 3666-1110</t>
  </si>
  <si>
    <t>51 - 3762-770</t>
  </si>
  <si>
    <t>54 - 3338-9167</t>
  </si>
  <si>
    <t>55 - 3617-3231</t>
  </si>
  <si>
    <t>55 - 3276-7011</t>
  </si>
  <si>
    <t>Av. Pres. Castelo Branco 1033</t>
  </si>
  <si>
    <t>95360-000</t>
  </si>
  <si>
    <t xml:space="preserve"> PARAI</t>
  </si>
  <si>
    <t>Av. 1º de Janeiro 742</t>
  </si>
  <si>
    <t>96530-000</t>
  </si>
  <si>
    <t xml:space="preserve"> PARAISO DO SUL</t>
  </si>
  <si>
    <t>Rua João Inacio Teixeira 70</t>
  </si>
  <si>
    <t>95783-000</t>
  </si>
  <si>
    <t xml:space="preserve"> PARECI NOVO</t>
  </si>
  <si>
    <t>Av. João Mosmann Filho 143</t>
  </si>
  <si>
    <t>95630-000</t>
  </si>
  <si>
    <t xml:space="preserve"> PAROBE</t>
  </si>
  <si>
    <t>Av. Pinheiro 1500</t>
  </si>
  <si>
    <t>96908-000</t>
  </si>
  <si>
    <t xml:space="preserve"> PASSA SETE</t>
  </si>
  <si>
    <t>Rua Rodolfo Antônio Bruckner 445</t>
  </si>
  <si>
    <t>96685-000</t>
  </si>
  <si>
    <t xml:space="preserve"> PASSO DO SOBRADO</t>
  </si>
  <si>
    <t>Luciano Palma de Azevedo</t>
  </si>
  <si>
    <t>Rua Dr. João Freitas 75</t>
  </si>
  <si>
    <t>99050-000</t>
  </si>
  <si>
    <t xml:space="preserve"> PASSO FUNDO</t>
  </si>
  <si>
    <t>PETROPOLIS</t>
  </si>
  <si>
    <t>Pedro Lorenzi</t>
  </si>
  <si>
    <t>Av. Irmãs Consolata 189</t>
  </si>
  <si>
    <t>99718-000</t>
  </si>
  <si>
    <t xml:space="preserve"> PAULO BENTO</t>
  </si>
  <si>
    <t>Vanderlei Markus</t>
  </si>
  <si>
    <t>Rua 4 de Julho 7220</t>
  </si>
  <si>
    <t>95865-000</t>
  </si>
  <si>
    <t xml:space="preserve"> PAVERAMA</t>
  </si>
  <si>
    <t>Av. Visconde de Maua 19</t>
  </si>
  <si>
    <t>96487-000</t>
  </si>
  <si>
    <t xml:space="preserve"> PEDRAS ALTAS</t>
  </si>
  <si>
    <t>Praça dos  Ferroviarios S/Nº</t>
  </si>
  <si>
    <t xml:space="preserve"> 96360-000</t>
  </si>
  <si>
    <t xml:space="preserve"> PEDRO OSORIO</t>
  </si>
  <si>
    <t xml:space="preserve">Eduardo Buzzatti </t>
  </si>
  <si>
    <t>Rua Getulio Vargas 597</t>
  </si>
  <si>
    <t>98270-000</t>
  </si>
  <si>
    <t xml:space="preserve"> PEJUCARA</t>
  </si>
  <si>
    <t>Prala Coronel Pedro Osório 101</t>
  </si>
  <si>
    <t>96015-000</t>
  </si>
  <si>
    <t xml:space="preserve"> PELOTAS</t>
  </si>
  <si>
    <t>Av. Fridolino Ritter 379</t>
  </si>
  <si>
    <t>95175-000</t>
  </si>
  <si>
    <t xml:space="preserve"> PICADA CAFE</t>
  </si>
  <si>
    <t>Edmilson Pedro Pelizari</t>
  </si>
  <si>
    <t>Av. Treze de Maio 1922</t>
  </si>
  <si>
    <t>98345-000</t>
  </si>
  <si>
    <t xml:space="preserve"> PINHAL</t>
  </si>
  <si>
    <t>Av. Luiz Pessoa da Silva Neto</t>
  </si>
  <si>
    <t>95390-000</t>
  </si>
  <si>
    <t xml:space="preserve"> PINHAL DA SERRA</t>
  </si>
  <si>
    <t>Av. Integração 2691</t>
  </si>
  <si>
    <t>98150-000</t>
  </si>
  <si>
    <t xml:space="preserve"> PINHAL GRANDE</t>
  </si>
  <si>
    <t>Rua Duque de Caxias 223</t>
  </si>
  <si>
    <t>98435-000</t>
  </si>
  <si>
    <t xml:space="preserve"> PINHEIRINHO DO VALE</t>
  </si>
  <si>
    <t>SALA 05</t>
  </si>
  <si>
    <t>Rua Nico de Oliveira 763</t>
  </si>
  <si>
    <t>96470-000</t>
  </si>
  <si>
    <t xml:space="preserve"> PINHEIRO MACHADO</t>
  </si>
  <si>
    <t>Rua Afonso de Medeiros 562</t>
  </si>
  <si>
    <t>97885-000</t>
  </si>
  <si>
    <t xml:space="preserve"> PIRAPO</t>
  </si>
  <si>
    <t>Rua Comendador Freitas 255</t>
  </si>
  <si>
    <t>96490-000</t>
  </si>
  <si>
    <t xml:space="preserve"> PIRATINI</t>
  </si>
  <si>
    <t>Antônio Carlos Damim</t>
  </si>
  <si>
    <t>Rua Humberto de Campos 732</t>
  </si>
  <si>
    <t>98470-000</t>
  </si>
  <si>
    <t xml:space="preserve"> PLANALTO</t>
  </si>
  <si>
    <t>Av. São Pedro 1213</t>
  </si>
  <si>
    <t>95740-000</t>
  </si>
  <si>
    <t xml:space="preserve"> POCO DAS ANTAS</t>
  </si>
  <si>
    <t>Nelson José Grasselli</t>
  </si>
  <si>
    <t>Av. Julho de Maíhos 1613</t>
  </si>
  <si>
    <t>99190-000</t>
  </si>
  <si>
    <t xml:space="preserve"> PONTAO</t>
  </si>
  <si>
    <t xml:space="preserve">Ademir Márcio Sakrezenski                  </t>
  </si>
  <si>
    <t>Av. Severino Senhori 299</t>
  </si>
  <si>
    <t>99735-000</t>
  </si>
  <si>
    <t xml:space="preserve"> PONTE PRETA</t>
  </si>
  <si>
    <t>Rua 09 de Outubro 229</t>
  </si>
  <si>
    <t>93180-000</t>
  </si>
  <si>
    <t xml:space="preserve"> PORTAO</t>
  </si>
  <si>
    <t>Praça Montevideo 10</t>
  </si>
  <si>
    <t>90010-000</t>
  </si>
  <si>
    <t xml:space="preserve"> PORTO ALEGRE</t>
  </si>
  <si>
    <t xml:space="preserve">MENINO DEUS </t>
  </si>
  <si>
    <t>Praça Dom Felipe de Nadal 299</t>
  </si>
  <si>
    <t>98980-000</t>
  </si>
  <si>
    <t xml:space="preserve"> PORTO LUCENA</t>
  </si>
  <si>
    <t>Rua Uruguai 155</t>
  </si>
  <si>
    <t>98947-000</t>
  </si>
  <si>
    <t xml:space="preserve"> PORTO MAUA</t>
  </si>
  <si>
    <t>Av. Humaita 672</t>
  </si>
  <si>
    <t>98985-000</t>
  </si>
  <si>
    <t xml:space="preserve"> PORTO VERA CRUZ</t>
  </si>
  <si>
    <t>Rua Tiradentes 540</t>
  </si>
  <si>
    <t>98995-000</t>
  </si>
  <si>
    <t xml:space="preserve"> PORTO XAVIER</t>
  </si>
  <si>
    <t>Rua Domingos Bonacina 125</t>
  </si>
  <si>
    <t>95945-000</t>
  </si>
  <si>
    <t xml:space="preserve"> POUSO NOVO</t>
  </si>
  <si>
    <t>Rua Ipiranga 375</t>
  </si>
  <si>
    <t>93954-000</t>
  </si>
  <si>
    <t xml:space="preserve"> PRESIDENTE LUCENA</t>
  </si>
  <si>
    <t>Rua Quatro de Novembro 1150</t>
  </si>
  <si>
    <t>95925-000</t>
  </si>
  <si>
    <t xml:space="preserve"> PROGRESSO</t>
  </si>
  <si>
    <t>Rua do Poço 488</t>
  </si>
  <si>
    <t>95345-000</t>
  </si>
  <si>
    <t xml:space="preserve"> PROTASIO ALVES</t>
  </si>
  <si>
    <t>Rua Duque de Caxias 333</t>
  </si>
  <si>
    <t>95975-000</t>
  </si>
  <si>
    <t xml:space="preserve"> PUTINGA</t>
  </si>
  <si>
    <t>Ricardo Olaechea Gadret</t>
  </si>
  <si>
    <t>Av. Artigas 310</t>
  </si>
  <si>
    <t>97560-000</t>
  </si>
  <si>
    <t xml:space="preserve"> QUARAI</t>
  </si>
  <si>
    <t xml:space="preserve">Adilson Rubilar de Valle </t>
  </si>
  <si>
    <t>Rua Isidoro Eisbenberg S/Nº</t>
  </si>
  <si>
    <t>99720-000</t>
  </si>
  <si>
    <t xml:space="preserve"> QUATRO IRMAOS</t>
  </si>
  <si>
    <t>Rua Humaita 69</t>
  </si>
  <si>
    <t>98140-000</t>
  </si>
  <si>
    <t xml:space="preserve"> QUEVEDOS</t>
  </si>
  <si>
    <t>Rua Gonçalves Dias 875</t>
  </si>
  <si>
    <t>98230-000</t>
  </si>
  <si>
    <t xml:space="preserve"> QUINZE DE NOVEMBRO</t>
  </si>
  <si>
    <t>Eng. Herner de Souza Nunes 150</t>
  </si>
  <si>
    <t>93260-120</t>
  </si>
  <si>
    <t xml:space="preserve"> ESTEIO</t>
  </si>
  <si>
    <t>Julio de Castilhos 380</t>
  </si>
  <si>
    <t>95880-000</t>
  </si>
  <si>
    <t xml:space="preserve"> ESTRELA</t>
  </si>
  <si>
    <t>João Luiz Biling 27</t>
  </si>
  <si>
    <t>96990-000</t>
  </si>
  <si>
    <t xml:space="preserve"> ESTRELA VELHA</t>
  </si>
  <si>
    <t>Manuel Fernandes 75</t>
  </si>
  <si>
    <t>98860-000</t>
  </si>
  <si>
    <t xml:space="preserve"> EUGENIO DE CASTRO</t>
  </si>
  <si>
    <t>Alfredo Reali 300</t>
  </si>
  <si>
    <t>95333-000</t>
  </si>
  <si>
    <t xml:space="preserve"> FAGUNDES VARELA</t>
  </si>
  <si>
    <t xml:space="preserve">Claiton Gonçalves                   </t>
  </si>
  <si>
    <t>Praça Emancipação S/N</t>
  </si>
  <si>
    <t>95180-000</t>
  </si>
  <si>
    <t xml:space="preserve"> FARROUPILHA</t>
  </si>
  <si>
    <t>Júlio de Castilhos 609</t>
  </si>
  <si>
    <t>97220-000</t>
  </si>
  <si>
    <t xml:space="preserve"> FAXINAL DO SOTURNO</t>
  </si>
  <si>
    <t>Selso Pelin</t>
  </si>
  <si>
    <t>Av. Lido Armando Oltramari 1.225</t>
  </si>
  <si>
    <t>99655-000</t>
  </si>
  <si>
    <t xml:space="preserve"> FAXINALZINHO</t>
  </si>
  <si>
    <t>ANEXO 1</t>
  </si>
  <si>
    <t>Br 386 Km 368</t>
  </si>
  <si>
    <t>95875-000</t>
  </si>
  <si>
    <t xml:space="preserve"> FAZENDA VILANOVA</t>
  </si>
  <si>
    <t xml:space="preserve">Albano José Kunrath                             </t>
  </si>
  <si>
    <t>Pinheiro Machado 55</t>
  </si>
  <si>
    <t>95770-000</t>
  </si>
  <si>
    <t xml:space="preserve"> FELIZ</t>
  </si>
  <si>
    <t>EDIF PREFEITURA MUNICIPAL</t>
  </si>
  <si>
    <t>Lídio Scortegagna</t>
  </si>
  <si>
    <t>São jose 2500</t>
  </si>
  <si>
    <t>95270-000</t>
  </si>
  <si>
    <t xml:space="preserve"> FLORES DA CUNHA</t>
  </si>
  <si>
    <t>SALA 103</t>
  </si>
  <si>
    <t>Av.Alfredo Ducker 1484</t>
  </si>
  <si>
    <t>99910-000</t>
  </si>
  <si>
    <t xml:space="preserve"> FLORIANO PEIXOTO</t>
  </si>
  <si>
    <t>A. 25 de julho 920</t>
  </si>
  <si>
    <t xml:space="preserve"> FONTOURA XAVIER</t>
  </si>
  <si>
    <t>Av. João Isadoro 222</t>
  </si>
  <si>
    <t>97210-000</t>
  </si>
  <si>
    <t xml:space="preserve"> FORMIGUEIRO</t>
  </si>
  <si>
    <t>Johann Kremer 1316</t>
  </si>
  <si>
    <t>95937-000</t>
  </si>
  <si>
    <t xml:space="preserve"> FORQUETINHA</t>
  </si>
  <si>
    <t>Rubert 900</t>
  </si>
  <si>
    <t>98125-000</t>
  </si>
  <si>
    <t xml:space="preserve"> FORTALEZA DOS VALOS</t>
  </si>
  <si>
    <t>SALA 10</t>
  </si>
  <si>
    <t>Jose Canell as 285</t>
  </si>
  <si>
    <t>98400-000</t>
  </si>
  <si>
    <t xml:space="preserve"> FREDERICO WESTPHALEN</t>
  </si>
  <si>
    <t>PREFEITURA MUNICIPAL</t>
  </si>
  <si>
    <t>Antônio Cettolin</t>
  </si>
  <si>
    <t>Julio de Castilhos 254</t>
  </si>
  <si>
    <t>95720-000</t>
  </si>
  <si>
    <t xml:space="preserve"> GARIBALDI</t>
  </si>
  <si>
    <t>Ramão Adão de Souza 505</t>
  </si>
  <si>
    <t>97690-000</t>
  </si>
  <si>
    <t xml:space="preserve"> GARRUCHOS</t>
  </si>
  <si>
    <t>João Amadio Speb 338</t>
  </si>
  <si>
    <t>99830-000</t>
  </si>
  <si>
    <t xml:space="preserve"> GAURAMA</t>
  </si>
  <si>
    <t>Gen.Davi Canabarro 120</t>
  </si>
  <si>
    <t>95820-000</t>
  </si>
  <si>
    <t xml:space="preserve"> GENERAL CAMARA</t>
  </si>
  <si>
    <t>20 de março 1178</t>
  </si>
  <si>
    <t>99160-000</t>
  </si>
  <si>
    <t xml:space="preserve"> GENTIL</t>
  </si>
  <si>
    <t>Av. Eng. Fermino Girardelo 85</t>
  </si>
  <si>
    <t>99900-000</t>
  </si>
  <si>
    <t xml:space="preserve"> GETULIO VARGAS</t>
  </si>
  <si>
    <t>ANDAR 1</t>
  </si>
  <si>
    <t>Independencia 90</t>
  </si>
  <si>
    <t>98870-000</t>
  </si>
  <si>
    <t xml:space="preserve"> GIRUA</t>
  </si>
  <si>
    <t>ANDAR 2</t>
  </si>
  <si>
    <t>Dr. Promp. Gomes Sobrinho 23400</t>
  </si>
  <si>
    <t>94380-000</t>
  </si>
  <si>
    <t xml:space="preserve"> GLORINHA</t>
  </si>
  <si>
    <t>Av. das Hortensias 2029</t>
  </si>
  <si>
    <t>95670-000</t>
  </si>
  <si>
    <t xml:space="preserve"> GRAMADO</t>
  </si>
  <si>
    <t>Jose Pedro L de Melo 358</t>
  </si>
  <si>
    <t>99605-000</t>
  </si>
  <si>
    <t xml:space="preserve"> GRAMADO DOS LOUREIROS</t>
  </si>
  <si>
    <t>Av. Sta Cruz 1142</t>
  </si>
  <si>
    <t>96875-000</t>
  </si>
  <si>
    <t xml:space="preserve"> GRAMADO XAVIER</t>
  </si>
  <si>
    <t xml:space="preserve">Marco Aurélio Soares Alba        </t>
  </si>
  <si>
    <t>Av. Jose Loureiro da Silva 1350</t>
  </si>
  <si>
    <t>94010-000</t>
  </si>
  <si>
    <t xml:space="preserve"> GRAVATAI</t>
  </si>
  <si>
    <t>José Bonifacio 816</t>
  </si>
  <si>
    <t>95355-000</t>
  </si>
  <si>
    <t xml:space="preserve"> GUABIJU</t>
  </si>
  <si>
    <t>Rua Pinheiro Machado, n° 55</t>
  </si>
  <si>
    <t>Rua Frei Eugenio, n° 111</t>
  </si>
  <si>
    <t>Rua Jacob Coltro, n° S/N</t>
  </si>
  <si>
    <t>Avenida 25 de Abril, n° 920</t>
  </si>
  <si>
    <t>Avenida João Isidoro, n° 222</t>
  </si>
  <si>
    <t>Rua Johann Kremer, n° 1316</t>
  </si>
  <si>
    <t>Rua Rubert, n° 900</t>
  </si>
  <si>
    <t>Rua José Canellas, n° 258</t>
  </si>
  <si>
    <t>Rua Júlio de Castilhos, n° 254</t>
  </si>
  <si>
    <t>Rua Suécia, n° 692</t>
  </si>
  <si>
    <t>Rua João Amandio Sperb, n° 338</t>
  </si>
  <si>
    <t>Rua David Canabarro, n° 120</t>
  </si>
  <si>
    <t>Avenida 20 de Marco, n° 1178</t>
  </si>
  <si>
    <t>Avenida Engenheiro Firmino Girardelo, n° 85</t>
  </si>
  <si>
    <t>Rua Independência, n° 90</t>
  </si>
  <si>
    <t>Avenida Doutor Pompilio Gomes Sobrinho, n° 23175</t>
  </si>
  <si>
    <t>Avenida Das Hortênsias, n° 2029</t>
  </si>
  <si>
    <t>Avenida José Pedro Loureiro de Melo, n° S/N</t>
  </si>
  <si>
    <t>Rua Emancipação, n° 1646</t>
  </si>
  <si>
    <t>Rua Major Ismael Alves, n° 220</t>
  </si>
  <si>
    <t>Rua José Bonifacio, n° 816</t>
  </si>
  <si>
    <t>Rua Serafim Silva, n° 50</t>
  </si>
  <si>
    <t>Avenida Silvio Sanson, n° 1135</t>
  </si>
  <si>
    <t>Avenida Jacob Weissheimer Sobrinho, n° 56</t>
  </si>
  <si>
    <t>Rua Rafael Pinto Bandeira, n° 671</t>
  </si>
  <si>
    <t>Rua Germano Winck, n° 440</t>
  </si>
  <si>
    <t>Rua XV de Novembro, n° 66</t>
  </si>
  <si>
    <t>Avenida Getúlio Vargas, n° 1562</t>
  </si>
  <si>
    <t>Avenida João Pessoa, n° 414</t>
  </si>
  <si>
    <t>Rua Júlio Bridi, n° 523</t>
  </si>
  <si>
    <t>Rua do Interventor, n° 510</t>
  </si>
  <si>
    <t>Rua João Stella, n° 55</t>
  </si>
  <si>
    <t>Rua Antônio Scyla Muniz, n° 394</t>
  </si>
  <si>
    <t>Rua Diniz Dias, n° 702</t>
  </si>
  <si>
    <t>Avenida Presidente Castelo Branco, n° 228</t>
  </si>
  <si>
    <t>Rua Álvaro Chaves, n° 251</t>
  </si>
  <si>
    <t>Rua Conselheiro José Bozzetto, n° 638</t>
  </si>
  <si>
    <t>Avenida Paraguaçu, n° 1043</t>
  </si>
  <si>
    <t>Avenida Dr. Ito João Snel,  n° 870</t>
  </si>
  <si>
    <t>Rua Senador Pinheiro, n° 1348</t>
  </si>
  <si>
    <t>Rua Elsa da Rosa,  n° 205</t>
  </si>
  <si>
    <t>Rua Frei Casimiro Zaffonato, n° 1060</t>
  </si>
  <si>
    <t>Rua Getúlio Vargas, n° 141</t>
  </si>
  <si>
    <t>Rua TV Jobim, n° 811</t>
  </si>
  <si>
    <t>Avenida Dez de Abril, n° 1025</t>
  </si>
  <si>
    <t>Rua Arvorezinha, n° 995</t>
  </si>
  <si>
    <t>Avenida Castelo Branco, n° 1970</t>
  </si>
  <si>
    <t>Rua Costa do Rio, n° SN</t>
  </si>
  <si>
    <t>Avenida Antônio Ângelo Tozzo, n° 845</t>
  </si>
  <si>
    <t>Rua Garibaldi, n° 304</t>
  </si>
  <si>
    <t>Avenida Presidente Lucena, n° 3448</t>
  </si>
  <si>
    <t>Rua Fiorelo Stefanello, n° CENTRO</t>
  </si>
  <si>
    <t>Avenida Dona Vanda, n° S/N</t>
  </si>
  <si>
    <t>Praça Stefano Gregio, n° 81</t>
  </si>
  <si>
    <t>Avenida 27 de Janeiro, n° 422</t>
  </si>
  <si>
    <t>Rua Inácio Rodrigues, n° 451</t>
  </si>
  <si>
    <t>Av nestor Frederico Henn 1645</t>
  </si>
  <si>
    <t>96880-000</t>
  </si>
  <si>
    <t xml:space="preserve"> VERA CRUZ</t>
  </si>
  <si>
    <t>Rua Alfredo Chaves 366</t>
  </si>
  <si>
    <t>95330-000</t>
  </si>
  <si>
    <t xml:space="preserve"> VERANOPOLIS</t>
  </si>
  <si>
    <t>BLOCO 1</t>
  </si>
  <si>
    <t>Marcelo Portaluppi</t>
  </si>
  <si>
    <t>Av.Prof.Sérgio Beninho Gheno 1046</t>
  </si>
  <si>
    <t>95972-000</t>
  </si>
  <si>
    <t xml:space="preserve"> VESPASIANO CORREA</t>
  </si>
  <si>
    <t>Rua Anastacio Ribeiro 84</t>
  </si>
  <si>
    <t>99820-000</t>
  </si>
  <si>
    <t xml:space="preserve"> VIADUTOS</t>
  </si>
  <si>
    <t>Praça Júlio de Castilhos  S/nº</t>
  </si>
  <si>
    <t>94400-470</t>
  </si>
  <si>
    <t xml:space="preserve"> VIAMAO</t>
  </si>
  <si>
    <t>João Paulo Pastório</t>
  </si>
  <si>
    <t>Rua Garibaldi 644</t>
  </si>
  <si>
    <t>98450-000</t>
  </si>
  <si>
    <t xml:space="preserve"> VICENTE DUTRA</t>
  </si>
  <si>
    <t>Claúdio Afonso Alflen</t>
  </si>
  <si>
    <t>Av.João Amann 690</t>
  </si>
  <si>
    <t>99350-000</t>
  </si>
  <si>
    <t xml:space="preserve"> VICTOR GRAEFF</t>
  </si>
  <si>
    <t>Vilmor Carbonera</t>
  </si>
  <si>
    <t>Rua Fabiano Ferreto 200</t>
  </si>
  <si>
    <t>95334-000</t>
  </si>
  <si>
    <t xml:space="preserve"> VILA FLORES</t>
  </si>
  <si>
    <t>ANEXO SALAO PAROQUIAL</t>
  </si>
  <si>
    <t xml:space="preserve">Claudiocir Milani                              </t>
  </si>
  <si>
    <t>Av.22 de Outubro 311</t>
  </si>
  <si>
    <t>99955-000</t>
  </si>
  <si>
    <t xml:space="preserve"> VILA LANGARO</t>
  </si>
  <si>
    <t>Rua Irmãos Busato 450</t>
  </si>
  <si>
    <t>99155-000</t>
  </si>
  <si>
    <t xml:space="preserve"> VILA MARIA</t>
  </si>
  <si>
    <t>ANEXO PREFEITURA NUNCIPAL</t>
  </si>
  <si>
    <t>Rua Dario Antunes da Rosa 432</t>
  </si>
  <si>
    <t>97385-000</t>
  </si>
  <si>
    <t xml:space="preserve"> VILA NOVA DO SUL</t>
  </si>
  <si>
    <t>Almar Antônio Zanatta</t>
  </si>
  <si>
    <t>Av.Sol da América 347</t>
  </si>
  <si>
    <t>98415-000</t>
  </si>
  <si>
    <t xml:space="preserve"> VISTA ALEGRE</t>
  </si>
  <si>
    <t>Rua Flores da Cunha 102</t>
  </si>
  <si>
    <t>95325-000</t>
  </si>
  <si>
    <t xml:space="preserve"> VISTA ALEGRE DO PRATA</t>
  </si>
  <si>
    <t>ANEXO POSTO DE SADE</t>
  </si>
  <si>
    <t>Rua Nove de Maio 1015</t>
  </si>
  <si>
    <t>98535-000</t>
  </si>
  <si>
    <t xml:space="preserve"> VISTA GAUCHA</t>
  </si>
  <si>
    <t>SALA 1</t>
  </si>
  <si>
    <t>Av. Sete Povos, 2033</t>
  </si>
  <si>
    <t>98850-000</t>
  </si>
  <si>
    <t xml:space="preserve"> VITORIA DAS MISSOES</t>
  </si>
  <si>
    <t>Rua Leopoldo Fiegenbaum, 488</t>
  </si>
  <si>
    <t>95893-000</t>
  </si>
  <si>
    <t xml:space="preserve"> WESTFALIA</t>
  </si>
  <si>
    <t>Cilon Rodrigues da Silveira</t>
  </si>
  <si>
    <t>Rua Rio Jacuí, 854</t>
  </si>
  <si>
    <t>95588-000</t>
  </si>
  <si>
    <t xml:space="preserve"> XANGRI-LA</t>
  </si>
  <si>
    <t>ANEXO SECRETARIA DA SAUDE</t>
  </si>
  <si>
    <t xml:space="preserve">ESCOLHA SEU MUNICÍPIO </t>
  </si>
  <si>
    <t xml:space="preserve">53 - </t>
  </si>
  <si>
    <t xml:space="preserve">54 - </t>
  </si>
  <si>
    <t xml:space="preserve">55 - </t>
  </si>
  <si>
    <t xml:space="preserve">51 - </t>
  </si>
  <si>
    <t>1. IDENTIFICAÇÃO</t>
  </si>
  <si>
    <t>1.1 – Prefeitura Municipal</t>
  </si>
  <si>
    <t>1.2 - Órgão Gestor da Assistência Social</t>
  </si>
  <si>
    <t>1.3 – Fundo Municipal de Assistência Social</t>
  </si>
  <si>
    <t>1.4 - Conselho Municipal de Assistência Social</t>
  </si>
  <si>
    <t>Aceguá / RS</t>
  </si>
  <si>
    <t>Água Santa / RS</t>
  </si>
  <si>
    <t>Agudo / RS</t>
  </si>
  <si>
    <t>Ajuricaba / RS</t>
  </si>
  <si>
    <t>Alecrim / RS</t>
  </si>
  <si>
    <t>Alegrete / RS</t>
  </si>
  <si>
    <t>Alegria / RS</t>
  </si>
  <si>
    <t>Almirante Tamandaré do Sul / RS</t>
  </si>
  <si>
    <t>Alpestre / RS</t>
  </si>
  <si>
    <t>Alto Alegre / RS</t>
  </si>
  <si>
    <t>Alto Feliz / RS</t>
  </si>
  <si>
    <t>Alvorada / RS</t>
  </si>
  <si>
    <t>Amaral Ferrador / RS</t>
  </si>
  <si>
    <t>Ametista do Sul / RS</t>
  </si>
  <si>
    <t>André da Rocha / RS</t>
  </si>
  <si>
    <t>Anta Gorda / RS</t>
  </si>
  <si>
    <t>Antônio Prado / RS</t>
  </si>
  <si>
    <t>Arambaré / RS</t>
  </si>
  <si>
    <t>Araricá / RS</t>
  </si>
  <si>
    <t>Aratiba / RS</t>
  </si>
  <si>
    <t>Arroio do Meio / RS</t>
  </si>
  <si>
    <t>Arroio do Padre / RS</t>
  </si>
  <si>
    <t>Arroio do Sal / RS</t>
  </si>
  <si>
    <t>Arroio do Tigre / RS</t>
  </si>
  <si>
    <t>Arroio dos Ratos / RS</t>
  </si>
  <si>
    <t>Arroio Grande / RS</t>
  </si>
  <si>
    <t>Arvorezinha / RS</t>
  </si>
  <si>
    <t>Augusto Pestana / RS</t>
  </si>
  <si>
    <t>Áurea / RS</t>
  </si>
  <si>
    <t>Bagé / RS</t>
  </si>
  <si>
    <t>Balneário Pinhal / RS</t>
  </si>
  <si>
    <t>Barão / RS</t>
  </si>
  <si>
    <t>Barão de Cotegipe / RS</t>
  </si>
  <si>
    <t>Barão do Triunfo / RS</t>
  </si>
  <si>
    <t>Barra do Guarita / RS</t>
  </si>
  <si>
    <t>Barra do Quaraí / RS</t>
  </si>
  <si>
    <t>Barra do Ribeiro / RS</t>
  </si>
  <si>
    <t>Barra do Rio Azul / RS</t>
  </si>
  <si>
    <t>Barra Funda / RS</t>
  </si>
  <si>
    <t>Barracão / RS</t>
  </si>
  <si>
    <t>Barros Cassal / RS</t>
  </si>
  <si>
    <t>Benjamin Constant do Sul / RS</t>
  </si>
  <si>
    <t>Bento Gonçalves / RS</t>
  </si>
  <si>
    <t>Boa Vista das Missões / RS</t>
  </si>
  <si>
    <t>Boa Vista do Buricá / RS</t>
  </si>
  <si>
    <t>Boa Vista do Cadeado / RS</t>
  </si>
  <si>
    <t>Boa Vista do Incra / RS</t>
  </si>
  <si>
    <t>Boa Vista do Sul / RS</t>
  </si>
  <si>
    <t>Bom Jesus / RS</t>
  </si>
  <si>
    <t>Bom Princípio / RS</t>
  </si>
  <si>
    <t>Bom Progresso / RS</t>
  </si>
  <si>
    <t>Bom Retiro do Sul / RS</t>
  </si>
  <si>
    <t>Boqueirão do Leão / RS</t>
  </si>
  <si>
    <t>Bossoroca / RS</t>
  </si>
  <si>
    <t>Bozano / RS</t>
  </si>
  <si>
    <t>Braga / RS</t>
  </si>
  <si>
    <t>Brochier / RS</t>
  </si>
  <si>
    <t>Butiá / RS</t>
  </si>
  <si>
    <t>Caçapava do Sul / RS</t>
  </si>
  <si>
    <t>Cacequi / RS</t>
  </si>
  <si>
    <t>Cachoeira do Sul / RS</t>
  </si>
  <si>
    <t>Cachoeirinha / RS</t>
  </si>
  <si>
    <t>Cacique Doble / RS</t>
  </si>
  <si>
    <t>Caibaté / RS</t>
  </si>
  <si>
    <t>Caiçara / RS</t>
  </si>
  <si>
    <t>92900-000</t>
  </si>
  <si>
    <t xml:space="preserve"> MARIANA PIMENTEL</t>
  </si>
  <si>
    <t>Rua Miguel Detoni, 201</t>
  </si>
  <si>
    <t>99790-000</t>
  </si>
  <si>
    <t xml:space="preserve"> MARIANO MORO</t>
  </si>
  <si>
    <t>Getúlio Vargas, 796</t>
  </si>
  <si>
    <t>95923-000</t>
  </si>
  <si>
    <t xml:space="preserve"> MARQUES DE SOUZA</t>
  </si>
  <si>
    <t>Rua do Comércio, 495</t>
  </si>
  <si>
    <t>97410-000</t>
  </si>
  <si>
    <t xml:space="preserve"> MATA</t>
  </si>
  <si>
    <t>Jorge Luíz Agazzi</t>
  </si>
  <si>
    <t>Rua Silvio Manfroi, s/nº</t>
  </si>
  <si>
    <t>99180-000</t>
  </si>
  <si>
    <t xml:space="preserve"> MATO CASTELHANO</t>
  </si>
  <si>
    <t>ANEXO CENTRO ADMNISTRATIVO</t>
  </si>
  <si>
    <t>Rua Leopoldo A. Hinterholz, 710</t>
  </si>
  <si>
    <t>95835-000</t>
  </si>
  <si>
    <t xml:space="preserve"> MATO LEITAO</t>
  </si>
  <si>
    <t>Rua Monsenhor Wolski, 1300</t>
  </si>
  <si>
    <t>97935-000</t>
  </si>
  <si>
    <t>Rua José Bonifacio 340</t>
  </si>
  <si>
    <t>99890-000</t>
  </si>
  <si>
    <t xml:space="preserve"> MAXIMILIANO DE ALMEIDA</t>
  </si>
  <si>
    <t>Av. Getúlio Vargas 2085</t>
  </si>
  <si>
    <t>96755-000</t>
  </si>
  <si>
    <t xml:space="preserve"> MINAS DO LEAO</t>
  </si>
  <si>
    <t>Av. Ijui 1593</t>
  </si>
  <si>
    <t>98540-000</t>
  </si>
  <si>
    <t xml:space="preserve"> MIRAGUAI</t>
  </si>
  <si>
    <t>SEDE</t>
  </si>
  <si>
    <t>Rua Vila Cardona 600</t>
  </si>
  <si>
    <t>99255-000</t>
  </si>
  <si>
    <t xml:space="preserve"> MONTAURI</t>
  </si>
  <si>
    <t>Av.Pedro Zamban</t>
  </si>
  <si>
    <t>95236-000</t>
  </si>
  <si>
    <t xml:space="preserve"> MONTE ALEGRE DOS CAMPOS</t>
  </si>
  <si>
    <t>Rua Sagrada Familia 533</t>
  </si>
  <si>
    <t>95718-000</t>
  </si>
  <si>
    <t xml:space="preserve"> MONTE BELO DO SUL</t>
  </si>
  <si>
    <t>Rua Joao Pessoa1363</t>
  </si>
  <si>
    <t>95780-000</t>
  </si>
  <si>
    <t xml:space="preserve"> MONTENEGRO</t>
  </si>
  <si>
    <t>COMDECON DA CIDADE</t>
  </si>
  <si>
    <t>Av. Wilibaldo Koneig 864</t>
  </si>
  <si>
    <t>99315-000</t>
  </si>
  <si>
    <t xml:space="preserve"> MORMACO</t>
  </si>
  <si>
    <t>ANEXO CENTRO ADMINISTRATIV</t>
  </si>
  <si>
    <t>Rua Antonio Jose Carlos 01</t>
  </si>
  <si>
    <t>95577-000</t>
  </si>
  <si>
    <t xml:space="preserve"> MORRINHOS DO SUL</t>
  </si>
  <si>
    <t>Av. dos Pinhais 53</t>
  </si>
  <si>
    <t>96150-000</t>
  </si>
  <si>
    <t xml:space="preserve"> MORRO REDONDO</t>
  </si>
  <si>
    <t>BR 116- km 216</t>
  </si>
  <si>
    <t>93990-000</t>
  </si>
  <si>
    <t xml:space="preserve"> MORRO REUTER</t>
  </si>
  <si>
    <t>Rua Bento Gonçalves, 1020</t>
  </si>
  <si>
    <t>96270-000</t>
  </si>
  <si>
    <t xml:space="preserve"> MOSTARDAS</t>
  </si>
  <si>
    <t>Av. Borges de Medeiros 50</t>
  </si>
  <si>
    <t>95970-000</t>
  </si>
  <si>
    <t xml:space="preserve"> MUCUM</t>
  </si>
  <si>
    <t>Rua Dorival Antunes Pereira 450</t>
  </si>
  <si>
    <t>95230-000</t>
  </si>
  <si>
    <t>Rua Vinte de Março 159</t>
  </si>
  <si>
    <t>99990-000</t>
  </si>
  <si>
    <t xml:space="preserve"> MULITERNO</t>
  </si>
  <si>
    <t>Av. Alto Jacuí 840</t>
  </si>
  <si>
    <t>99470-000</t>
  </si>
  <si>
    <t xml:space="preserve"> NAO-ME-TOQUE</t>
  </si>
  <si>
    <t>Rua das Azaléias 795</t>
  </si>
  <si>
    <t>99175-000</t>
  </si>
  <si>
    <t xml:space="preserve"> NICOLAU VERGUEIRO</t>
  </si>
  <si>
    <t>Rua Pe. Manoel Gomes Gonzales 509</t>
  </si>
  <si>
    <t>99600-000</t>
  </si>
  <si>
    <t xml:space="preserve"> NONOAI</t>
  </si>
  <si>
    <t>Av. Vicente Guerra 1429</t>
  </si>
  <si>
    <t>95985-000</t>
  </si>
  <si>
    <t xml:space="preserve"> NOVA ALVORADA</t>
  </si>
  <si>
    <t>Rua Alexandre Gazzoni 200</t>
  </si>
  <si>
    <t>95350-000</t>
  </si>
  <si>
    <t xml:space="preserve"> NOVA ARACA</t>
  </si>
  <si>
    <t>ANEXO CENTRO SOCIAL</t>
  </si>
  <si>
    <t>Rua Silva Jardim 505</t>
  </si>
  <si>
    <t>95340-000</t>
  </si>
  <si>
    <t xml:space="preserve"> NOVA BASSANO</t>
  </si>
  <si>
    <t>Rua Jacob Wagner Sobrinho 939</t>
  </si>
  <si>
    <t>99580-000</t>
  </si>
  <si>
    <t xml:space="preserve"> NOVA BOA VISTA</t>
  </si>
  <si>
    <t>Av. Bento Gonçalves 1400</t>
  </si>
  <si>
    <t>95950-000</t>
  </si>
  <si>
    <t xml:space="preserve"> NOVA BRESCIA</t>
  </si>
  <si>
    <t>ANEXO AO CENTRO ADMINISTRA</t>
  </si>
  <si>
    <t>Rua São Francisco 520</t>
  </si>
  <si>
    <t>98919-000</t>
  </si>
  <si>
    <t xml:space="preserve"> NOVA CANDELARIA</t>
  </si>
  <si>
    <t>Rua Marques de Tamandaré 1470</t>
  </si>
  <si>
    <t>97770-000</t>
  </si>
  <si>
    <t xml:space="preserve"> NOVA ESPERANCA DO SUL</t>
  </si>
  <si>
    <t>Rua Emilio Jost</t>
  </si>
  <si>
    <t>93890-000</t>
  </si>
  <si>
    <t xml:space="preserve"> NOVA HARTZ</t>
  </si>
  <si>
    <t>Av. dos Imigrantes 1010</t>
  </si>
  <si>
    <t>95275-000</t>
  </si>
  <si>
    <t>Av. Dom hérico Ferrari 145</t>
  </si>
  <si>
    <t>97250-000</t>
  </si>
  <si>
    <t xml:space="preserve"> NOVA PALMA</t>
  </si>
  <si>
    <t>2. Plano de Ação de Assistência Social</t>
  </si>
  <si>
    <t>Valor a ser reprogramado no próximo exercício</t>
  </si>
  <si>
    <t>Cleni Paz da Silva</t>
  </si>
  <si>
    <t>Rendimentos</t>
  </si>
  <si>
    <t>Valor do repasse</t>
  </si>
  <si>
    <t>REPASSE COM RENDIMENTOS</t>
  </si>
  <si>
    <t xml:space="preserve">SALDO </t>
  </si>
  <si>
    <t xml:space="preserve">         a) (existe rede de média no município? caso contrário como o município trabalha com as questões da média Complexidade)</t>
  </si>
  <si>
    <t>DEPARTAMENTO ADMINISTRATIVO - DA</t>
  </si>
  <si>
    <t xml:space="preserve">         a) (existe rede de alta no município? caso contrário como o município trabalha com as questões da alta Complexidade)</t>
  </si>
  <si>
    <t>SECRETARIA DO DESENVOLVIMENTO, TRABALHO, JUSTIÇA E DIREITOS HUMANOS</t>
  </si>
  <si>
    <t>SECRETARIA DO DESENVOLVIMENTO SOCIAL, TRABALHO, JUSTIÇA E DIREITOS HUMANOS</t>
  </si>
  <si>
    <r>
      <t>6.3. Benefícios eventuais</t>
    </r>
    <r>
      <rPr>
        <b/>
        <sz val="12"/>
        <color indexed="10"/>
        <rFont val="Arial"/>
        <family val="2"/>
      </rPr>
      <t xml:space="preserve"> (descrever se está regulamentado, caso afirmativo quais os benefícios e o seu desenho)</t>
    </r>
  </si>
  <si>
    <t xml:space="preserve">Gerhard Martens </t>
  </si>
  <si>
    <t xml:space="preserve">Ivan Chagas </t>
  </si>
  <si>
    <t>Gustavo Teixeira Bigolin</t>
  </si>
  <si>
    <t>Valdeci Gomes da Silva</t>
  </si>
  <si>
    <t>Gilmar Tonello</t>
  </si>
  <si>
    <t xml:space="preserve">Paulo Mertins </t>
  </si>
  <si>
    <t>José Arno Appolo do Amaral</t>
  </si>
  <si>
    <t xml:space="preserve">Nataniel Satiro do Val Candia </t>
  </si>
  <si>
    <t xml:space="preserve">Gilmar da Silva </t>
  </si>
  <si>
    <t>Sérgio Carlos Moretti</t>
  </si>
  <si>
    <t>Celso Casagrande</t>
  </si>
  <si>
    <t xml:space="preserve">juarez Santinon </t>
  </si>
  <si>
    <t xml:space="preserve">Alaor Pastoriza Ribeiro </t>
  </si>
  <si>
    <t xml:space="preserve">Flávio Luiz Foss </t>
  </si>
  <si>
    <t>Guilherme Eugênio Granzotto</t>
  </si>
  <si>
    <t>Klaus Werner Schnack</t>
  </si>
  <si>
    <t xml:space="preserve">Affonso Flávio Angst </t>
  </si>
  <si>
    <t>Marciano Ravanello</t>
  </si>
  <si>
    <t xml:space="preserve">Luciano Leites Rocha </t>
  </si>
  <si>
    <t>Luis Henrique Pereira da Silva</t>
  </si>
  <si>
    <t>Rogério Felini Fachinetto</t>
  </si>
  <si>
    <t>Vilmar Zimmermann</t>
  </si>
  <si>
    <t>Antonio Jorge Slussarek</t>
  </si>
  <si>
    <t xml:space="preserve">Divaldo Vieira Lara </t>
  </si>
  <si>
    <t>Márcia Rosane Tedesco de Oliveira</t>
  </si>
  <si>
    <t>Cláudio Ferrari</t>
  </si>
  <si>
    <t>Wladimir Luiz Farina</t>
  </si>
  <si>
    <t>Elomar Rocha Kologeski</t>
  </si>
  <si>
    <t>Rodrigo Locatelli Tisott</t>
  </si>
  <si>
    <t>Jair Machado</t>
  </si>
  <si>
    <t>Marcelo Arruda</t>
  </si>
  <si>
    <t>Marcos André Piaia</t>
  </si>
  <si>
    <t>Aldir Zanella da silva</t>
  </si>
  <si>
    <t xml:space="preserve">Carlos Reginaldo Santos Bueno </t>
  </si>
  <si>
    <t>Vilmar Sidinei Horbach</t>
  </si>
  <si>
    <t>Cleber Trenhago</t>
  </si>
  <si>
    <t>Aloisio Rissi</t>
  </si>
  <si>
    <t>Fábio Persch</t>
  </si>
  <si>
    <t>Armindo David Heinle</t>
  </si>
  <si>
    <t>Edmilson Busatto</t>
  </si>
  <si>
    <t xml:space="preserve">Paulo Joel Ferreira </t>
  </si>
  <si>
    <t>josé Moacir Fabrício Dutra</t>
  </si>
  <si>
    <t>Ernesto Natal Nicoletti</t>
  </si>
  <si>
    <t>Clauro Josir de Carvalho</t>
  </si>
  <si>
    <t xml:space="preserve">Daniel Pereira de Almeida </t>
  </si>
  <si>
    <t xml:space="preserve">Leonir Aldrighi Baschi </t>
  </si>
  <si>
    <t>Jovelino Francisco Zago</t>
  </si>
  <si>
    <t>Carlos Alberto Vigne</t>
  </si>
  <si>
    <t>Giovani Amestoy da Silva</t>
  </si>
  <si>
    <t>Francisco Martins Fonseca</t>
  </si>
  <si>
    <t xml:space="preserve">Volmir José Miki Breier </t>
  </si>
  <si>
    <t xml:space="preserve">Amauri Pires da Silva </t>
  </si>
  <si>
    <t>Márcio José Menuzzi</t>
  </si>
  <si>
    <t>Ivo de Lima Ferreira</t>
  </si>
  <si>
    <t xml:space="preserve">Eliani Mesacasa Trentin </t>
  </si>
  <si>
    <t>Moacir Zanotto</t>
  </si>
  <si>
    <t xml:space="preserve">Afonso Lúcio Perius </t>
  </si>
  <si>
    <t>Neri Montepó</t>
  </si>
  <si>
    <t xml:space="preserve">Luciano libório Baptista Orsi </t>
  </si>
  <si>
    <t xml:space="preserve">Antônio Sartori </t>
  </si>
  <si>
    <t xml:space="preserve">Everaldo da Silva Moraes </t>
  </si>
  <si>
    <t>Valdi Luis Goldschmidt</t>
  </si>
  <si>
    <t>Adriano Castro dos Santos</t>
  </si>
  <si>
    <t>Constantino Orsolin</t>
  </si>
  <si>
    <t xml:space="preserve">Marcus Vinícius Muller Pegoraro </t>
  </si>
  <si>
    <t>Luiz Carlos Ghiorzzi Busato</t>
  </si>
  <si>
    <t>Felippe Júnior Rieth</t>
  </si>
  <si>
    <t xml:space="preserve">Amauri Magnus Germano </t>
  </si>
  <si>
    <t xml:space="preserve">Osvaldo Froner </t>
  </si>
  <si>
    <t>Mauro Santos Nolasco</t>
  </si>
  <si>
    <t>José Alfredo Machado</t>
  </si>
  <si>
    <t xml:space="preserve">Paulo Cesar Scheidt </t>
  </si>
  <si>
    <t>Nei Pereira dos Santos</t>
  </si>
  <si>
    <t>Milton Schmitz</t>
  </si>
  <si>
    <t>Evandro Zibetti</t>
  </si>
  <si>
    <t xml:space="preserve">Egídio Moretto </t>
  </si>
  <si>
    <t xml:space="preserve">Domingos Cláudio Kujawa </t>
  </si>
  <si>
    <t xml:space="preserve">Leo Cesar Tessaro </t>
  </si>
  <si>
    <t xml:space="preserve">Joelson Antônio Baroni </t>
  </si>
  <si>
    <t>Daniel Antônio Guerra</t>
  </si>
  <si>
    <t xml:space="preserve">Hilário José Kolassa </t>
  </si>
  <si>
    <t xml:space="preserve">Douglas Rodrigues da Silveira </t>
  </si>
  <si>
    <t xml:space="preserve">Jorge Luiz Hoffmann </t>
  </si>
  <si>
    <t xml:space="preserve">Eleedes Pinheiro Zardinello </t>
  </si>
  <si>
    <t>Sérgio Silveira da Costa</t>
  </si>
  <si>
    <t xml:space="preserve">Valter Hatwig Spies </t>
  </si>
  <si>
    <t xml:space="preserve">Valdesio Roque Della Betta </t>
  </si>
  <si>
    <t>Eder Luis Both</t>
  </si>
  <si>
    <t>Marco A. V. Rodrigues Barbosa</t>
  </si>
  <si>
    <t xml:space="preserve">joel Santos Subda </t>
  </si>
  <si>
    <t>Alexsandro Contini de Oliveira</t>
  </si>
  <si>
    <t>Sandro Ranieri Hermann</t>
  </si>
  <si>
    <t>Celso Gobbi</t>
  </si>
  <si>
    <t xml:space="preserve">Valmir Land </t>
  </si>
  <si>
    <t>Gerri Sawaris</t>
  </si>
  <si>
    <t xml:space="preserve">Jocimar Valer </t>
  </si>
  <si>
    <t>Edison Osvaldo Arnt</t>
  </si>
  <si>
    <t>Jurandir da Silva</t>
  </si>
  <si>
    <t>Adelar Loch</t>
  </si>
  <si>
    <t xml:space="preserve">Ildo José Orth </t>
  </si>
  <si>
    <t xml:space="preserve">Roberto Bergmann </t>
  </si>
  <si>
    <t>Fabia Almeida Richter</t>
  </si>
  <si>
    <t xml:space="preserve">Lairton Hauschild </t>
  </si>
  <si>
    <t>Sérgio Ghignatti</t>
  </si>
  <si>
    <t xml:space="preserve">Edivan Fortuna </t>
  </si>
  <si>
    <t xml:space="preserve">Simon Heberle de Souza </t>
  </si>
  <si>
    <t xml:space="preserve">Valoir Chapuis </t>
  </si>
  <si>
    <t>Cezar de Pelegrin</t>
  </si>
  <si>
    <t xml:space="preserve">Vilson Roberto Bastos dos Santos </t>
  </si>
  <si>
    <t>Alair Cemin</t>
  </si>
  <si>
    <t xml:space="preserve">José Claiton Sauzem Ilha </t>
  </si>
  <si>
    <t>Tiago Grando</t>
  </si>
  <si>
    <t>Clenio Boeira da Silva</t>
  </si>
  <si>
    <t xml:space="preserve">Mário Augusto de Freire Gonçalves </t>
  </si>
  <si>
    <t>Dirceu Pinho Machado</t>
  </si>
  <si>
    <t xml:space="preserve">Carlos Albino Segabinazzi Martini </t>
  </si>
  <si>
    <t>Marino José Pollo</t>
  </si>
  <si>
    <t xml:space="preserve">Catea M. Santin Borsatto Rolante </t>
  </si>
  <si>
    <t>Denis Bridi</t>
  </si>
  <si>
    <t>Ernani de Freitas Gonçalves</t>
  </si>
  <si>
    <t xml:space="preserve">Adroaldo Conzatti </t>
  </si>
  <si>
    <t>Artigas Teixeira da Silveira</t>
  </si>
  <si>
    <t xml:space="preserve">Paulo André Dal Alba </t>
  </si>
  <si>
    <t xml:space="preserve">Jairo Paulo Leyter </t>
  </si>
  <si>
    <t xml:space="preserve">Brasil Antônio Sartori </t>
  </si>
  <si>
    <t xml:space="preserve">Valmor Tomazini </t>
  </si>
  <si>
    <t>Luiz Francisco Schmidt</t>
  </si>
  <si>
    <t>Leonir Koche</t>
  </si>
  <si>
    <t>Moisés Alfredo Ledur</t>
  </si>
  <si>
    <t>Douglas Fontana</t>
  </si>
  <si>
    <t>Humildes de Almeida Camargo</t>
  </si>
  <si>
    <t xml:space="preserve">Maria Ivete de Godoy Grade </t>
  </si>
  <si>
    <t>Leonardo Duarte Pascoal</t>
  </si>
  <si>
    <t xml:space="preserve">Carlos Rafael Mallmann </t>
  </si>
  <si>
    <t xml:space="preserve">Cecília Montagner Ceolin </t>
  </si>
  <si>
    <t xml:space="preserve">Jaime Dionir Zweigle </t>
  </si>
  <si>
    <t>Ailton de Sá Rosa</t>
  </si>
  <si>
    <t xml:space="preserve">Cláudia Moreschi Tomé </t>
  </si>
  <si>
    <t xml:space="preserve">Clóvis Alberto Montagner </t>
  </si>
  <si>
    <t xml:space="preserve">José Luiz Cenci </t>
  </si>
  <si>
    <t>Orlei Giaretta</t>
  </si>
  <si>
    <t>José Flávio Godoy da Rosa</t>
  </si>
  <si>
    <t xml:space="preserve">Jocelvio Gonçalves Cardoso </t>
  </si>
  <si>
    <t>Paulo José Grunewald</t>
  </si>
  <si>
    <t>Márcia Rossatto Fredi</t>
  </si>
  <si>
    <t xml:space="preserve">José Alberto Panosso </t>
  </si>
  <si>
    <t>João Carlos Scotto</t>
  </si>
  <si>
    <t>Leandro Márcio Puton</t>
  </si>
  <si>
    <t xml:space="preserve">Helton Holz Barreto </t>
  </si>
  <si>
    <t>Alcenir Dalmago</t>
  </si>
  <si>
    <t>Maurício Soligo</t>
  </si>
  <si>
    <t xml:space="preserve">Ruben Weimer </t>
  </si>
  <si>
    <t>Darci José Lima da Rosa</t>
  </si>
  <si>
    <t>Osmar José Zim</t>
  </si>
  <si>
    <t xml:space="preserve">Claucir José Mafi </t>
  </si>
  <si>
    <t>Diego Vendramin</t>
  </si>
  <si>
    <t xml:space="preserve">José Francisco Soares Sperotto </t>
  </si>
  <si>
    <t>Valdir Carlos Fabris</t>
  </si>
  <si>
    <t xml:space="preserve">Jerônimo Jaskulski </t>
  </si>
  <si>
    <t>João Alfredo de Castilhos Bertolucci</t>
  </si>
  <si>
    <t>Rubem Dari Wilhelnsen</t>
  </si>
  <si>
    <t>Paulo Nardeli Grassel</t>
  </si>
  <si>
    <t xml:space="preserve">Antônio Otacílio Lajus </t>
  </si>
  <si>
    <t xml:space="preserve">Carlos Renato Teixeira Machado </t>
  </si>
  <si>
    <t>Fernando Wegmann</t>
  </si>
  <si>
    <t>André Carlos da Cas</t>
  </si>
  <si>
    <t>Claudiomiro Fracasso</t>
  </si>
  <si>
    <t xml:space="preserve">Ivete Beatriz Zamarchi Luchezi </t>
  </si>
  <si>
    <t>Rosemar Hentges</t>
  </si>
  <si>
    <t>Abel Grave</t>
  </si>
  <si>
    <t>Valdir Heck</t>
  </si>
  <si>
    <t>Edmar Pedro Rovadoschi</t>
  </si>
  <si>
    <t xml:space="preserve">Antônio Vilson Bernardi </t>
  </si>
  <si>
    <t>Cleo Vieira do Carmo</t>
  </si>
  <si>
    <t>José Rubem Loureiro Correia</t>
  </si>
  <si>
    <t xml:space="preserve">Marcos José Scorsatto </t>
  </si>
  <si>
    <t xml:space="preserve">Jarbas da Silva Martini </t>
  </si>
  <si>
    <t>Flori Werb</t>
  </si>
  <si>
    <t xml:space="preserve">Adenir Valentim Binotto </t>
  </si>
  <si>
    <t xml:space="preserve">Maria de Lourdes Bauermann </t>
  </si>
  <si>
    <t xml:space="preserve">João Edecio Graef </t>
  </si>
  <si>
    <t>Everaldo Bueno Rolim</t>
  </si>
  <si>
    <t xml:space="preserve">Luis Cloves Molinari Silva </t>
  </si>
  <si>
    <t xml:space="preserve">Volmir Pedro Capitanio </t>
  </si>
  <si>
    <t>Flávio Marcel Telis Gonzales</t>
  </si>
  <si>
    <t>Roberto Carlos Boff Turchiello</t>
  </si>
  <si>
    <t xml:space="preserve">Marcos Finger Pires </t>
  </si>
  <si>
    <t xml:space="preserve">Adriano Marangon de Lima </t>
  </si>
  <si>
    <t xml:space="preserve">João Vestena </t>
  </si>
  <si>
    <t>Carlos Alberto Bordin</t>
  </si>
  <si>
    <t xml:space="preserve">João Hohemberger de Oliveira </t>
  </si>
  <si>
    <t xml:space="preserve">Gustavo José Bonotto </t>
  </si>
  <si>
    <t>Cirano de Camargo</t>
  </si>
  <si>
    <t>Marcelo Caumo</t>
  </si>
  <si>
    <t xml:space="preserve">Roberto Maciel Santos </t>
  </si>
  <si>
    <t>Sávio Johnston Prestes</t>
  </si>
  <si>
    <t>William Winck</t>
  </si>
  <si>
    <t xml:space="preserve">Henrique Petry </t>
  </si>
  <si>
    <t xml:space="preserve">Dionísio Pedro Wagner </t>
  </si>
  <si>
    <t>Adriane Bortololaso Schramm</t>
  </si>
  <si>
    <t xml:space="preserve">Hamilton Lauer Centeleghe </t>
  </si>
  <si>
    <t>Dirceu Gonçalves Selau</t>
  </si>
  <si>
    <t>Jorge Gustavo Costa Medeiros</t>
  </si>
  <si>
    <t xml:space="preserve">João Marcos Bassani dos Santos </t>
  </si>
  <si>
    <t xml:space="preserve">Luiz Renato Mileski Gonczoroski </t>
  </si>
  <si>
    <t>Irineu fantin</t>
  </si>
  <si>
    <t>Edmilson Amauri Dorr</t>
  </si>
  <si>
    <t>Sérgio Roni Bruning</t>
  </si>
  <si>
    <t>Carlos Alberto Bohn</t>
  </si>
  <si>
    <t>Dirlei Bernardi dos Santos</t>
  </si>
  <si>
    <t>Miguel de Souza Almeida</t>
  </si>
  <si>
    <t xml:space="preserve">Ivonir Botton </t>
  </si>
  <si>
    <t xml:space="preserve">Hildebrando de Almeida </t>
  </si>
  <si>
    <t xml:space="preserve">Adenir José Dallé </t>
  </si>
  <si>
    <t xml:space="preserve">Luiz Américo Alves Aldana </t>
  </si>
  <si>
    <t xml:space="preserve">Rodrigo Jacoby Trindade </t>
  </si>
  <si>
    <t xml:space="preserve">Luiz Evaldt Steffen </t>
  </si>
  <si>
    <t xml:space="preserve">Diocélio Jaeckel </t>
  </si>
  <si>
    <t xml:space="preserve">Carla Cristine Wittmann Chamorro </t>
  </si>
  <si>
    <t xml:space="preserve">Moisés Batista Pedone de Souza </t>
  </si>
  <si>
    <t xml:space="preserve">Lourival A. Bernardino de Seixas </t>
  </si>
  <si>
    <t xml:space="preserve">Rita de Cássia Campos Pereira </t>
  </si>
  <si>
    <t>Adriano Luiz Pelissaro</t>
  </si>
  <si>
    <t xml:space="preserve">Iura Kurtz </t>
  </si>
  <si>
    <t xml:space="preserve">Orlando Thomas </t>
  </si>
  <si>
    <t>Jairo Roque Roso</t>
  </si>
  <si>
    <t xml:space="preserve">Edilson Pompeo da Silva </t>
  </si>
  <si>
    <t xml:space="preserve">Luciano Maronezi </t>
  </si>
  <si>
    <t>Pedro Sotili</t>
  </si>
  <si>
    <t xml:space="preserve">Ivaldo Dalla Costa </t>
  </si>
  <si>
    <t xml:space="preserve">Daniel Thalheimer </t>
  </si>
  <si>
    <t>Marcos Antônio Martini</t>
  </si>
  <si>
    <t>Carlos Luiz Rohr</t>
  </si>
  <si>
    <t>Antão Cláudio Perufo</t>
  </si>
  <si>
    <t xml:space="preserve">Flávio Emílio Jost </t>
  </si>
  <si>
    <t>Ronaldo Boniatti</t>
  </si>
  <si>
    <t>André Luiz Rossato</t>
  </si>
  <si>
    <t xml:space="preserve">Marcus Jair Bandeira </t>
  </si>
  <si>
    <t>Douglas Fávero Pasuch</t>
  </si>
  <si>
    <t>Margarete Simon Ferretti</t>
  </si>
  <si>
    <t xml:space="preserve">Edinaldo Rupulo Rossetto </t>
  </si>
  <si>
    <t>André de Lacerda</t>
  </si>
  <si>
    <t xml:space="preserve">Fátima Cristina Caxinhas Daudt </t>
  </si>
  <si>
    <t xml:space="preserve">Antônio Luiz Savela </t>
  </si>
  <si>
    <t xml:space="preserve">Adenilson Della Páschoa </t>
  </si>
  <si>
    <t xml:space="preserve">Jaime Edson Martini </t>
  </si>
  <si>
    <t>Eduardo Aluísio Cardoso Abrahão</t>
  </si>
  <si>
    <t>Armando Carlos Roos</t>
  </si>
  <si>
    <t>Evandro Carlos Diehl</t>
  </si>
  <si>
    <t>Ediomar Brezolin</t>
  </si>
  <si>
    <t>Daniel Hinnah</t>
  </si>
  <si>
    <t>Oscar Dall' Agnol</t>
  </si>
  <si>
    <t>Artur Arnildo Ludwig</t>
  </si>
  <si>
    <t>Oregino José Francisco</t>
  </si>
  <si>
    <t>Moacir Clomar Jagucheski (INTERINO)</t>
  </si>
  <si>
    <t>Bertino Rech</t>
  </si>
  <si>
    <t xml:space="preserve">Hélio Olímpio de Queiróz </t>
  </si>
  <si>
    <t>Luiz Alberto Soares Perdomo</t>
  </si>
  <si>
    <t xml:space="preserve">Moacir Otílio Alves </t>
  </si>
  <si>
    <t xml:space="preserve">Paula Schild Mascarenhas </t>
  </si>
  <si>
    <t>Daniel Ruckert</t>
  </si>
  <si>
    <t xml:space="preserve">Anderson de Jesus Costa </t>
  </si>
  <si>
    <t xml:space="preserve">Luiz Antônio Burin </t>
  </si>
  <si>
    <t xml:space="preserve">Elton Tatto </t>
  </si>
  <si>
    <t xml:space="preserve">José Antônio Duarte Rosa </t>
  </si>
  <si>
    <t xml:space="preserve">Hadair Ferrari </t>
  </si>
  <si>
    <t>Auri Brandt Kochmann</t>
  </si>
  <si>
    <t>Ricardo Luiz Flach</t>
  </si>
  <si>
    <t xml:space="preserve">José Renato das Chagas </t>
  </si>
  <si>
    <t xml:space="preserve">Nelson Marchezan Júnior </t>
  </si>
  <si>
    <t xml:space="preserve">Jair Miguel Wagner </t>
  </si>
  <si>
    <t>Leocir Weiss</t>
  </si>
  <si>
    <t xml:space="preserve">Delfor Barbieri </t>
  </si>
  <si>
    <t xml:space="preserve">Vilmar Kaiser </t>
  </si>
  <si>
    <t xml:space="preserve">Aloísio Brock </t>
  </si>
  <si>
    <t>Gilmar Führ</t>
  </si>
  <si>
    <t>Gilberto Gaspar Costantin</t>
  </si>
  <si>
    <t xml:space="preserve">José Maximino Spanhol </t>
  </si>
  <si>
    <t xml:space="preserve">Claudiomiro Angelo Cenci </t>
  </si>
  <si>
    <t>Pantano Grande / RS</t>
  </si>
  <si>
    <t xml:space="preserve">Vitor Ivan Gonçalves Rodrigues </t>
  </si>
  <si>
    <t xml:space="preserve">Neusa dos Santos Nickel </t>
  </si>
  <si>
    <t xml:space="preserve">Gustavo Peukert Stolte </t>
  </si>
  <si>
    <t xml:space="preserve">Nilson Paulo Costa </t>
  </si>
  <si>
    <t xml:space="preserve">Odi Paulo Lorenzini </t>
  </si>
  <si>
    <t xml:space="preserve">Rafael Reis Barros </t>
  </si>
  <si>
    <t xml:space="preserve">Valério José Esquinatti </t>
  </si>
  <si>
    <t xml:space="preserve">Amilton Fontana </t>
  </si>
  <si>
    <t xml:space="preserve">José Arno Ferrari </t>
  </si>
  <si>
    <t xml:space="preserve">Paulo Rogério de Menezes Peixoto </t>
  </si>
  <si>
    <t xml:space="preserve">Ademir Gomes Gonçalves </t>
  </si>
  <si>
    <t>João Scheerem Hass</t>
  </si>
  <si>
    <t xml:space="preserve">Zilase Rossignollo Cunha </t>
  </si>
  <si>
    <t xml:space="preserve">Paulo Ricardo Salerno </t>
  </si>
  <si>
    <t>Salmo Dias de Oliveira</t>
  </si>
  <si>
    <t>Miguel Ângelo Gasparetto</t>
  </si>
  <si>
    <t xml:space="preserve">Marcos do Nascimento Santos </t>
  </si>
  <si>
    <t>Claudiomiro Gamst Robinson</t>
  </si>
  <si>
    <t>Daniel Gorski</t>
  </si>
  <si>
    <t xml:space="preserve">Marco Aurélio Eckert </t>
  </si>
  <si>
    <t>Leomar José Foscarini</t>
  </si>
  <si>
    <t>Mário Roberto Utzig Filho</t>
  </si>
  <si>
    <t>Paulo Cezar Kohlrausch</t>
  </si>
  <si>
    <t>Jorge Cladistone Pozzobom</t>
  </si>
  <si>
    <t>Mara Susana Schaumloeffel Stoffel</t>
  </si>
  <si>
    <t xml:space="preserve">Gilnei Flor </t>
  </si>
  <si>
    <t xml:space="preserve">Wellington Bacelo dos Santos </t>
  </si>
  <si>
    <t xml:space="preserve">Ailton de Oliveira Freitas </t>
  </si>
  <si>
    <t xml:space="preserve">Solimar Charopen Gonçalves </t>
  </si>
  <si>
    <t>Tiago Gorski Lacerda</t>
  </si>
  <si>
    <t xml:space="preserve">Jacques Gonçalves Barbosa </t>
  </si>
  <si>
    <t xml:space="preserve">Daiçon Maciel da Silva </t>
  </si>
  <si>
    <t>Lauro Gatto</t>
  </si>
  <si>
    <t xml:space="preserve">Élio Gilberto Luz de Freitas </t>
  </si>
  <si>
    <t xml:space="preserve">Naldo Wiegert </t>
  </si>
  <si>
    <t>Adair Philippsen</t>
  </si>
  <si>
    <t xml:space="preserve">Amarildo Negrini </t>
  </si>
  <si>
    <t>Eduardo Bonotto</t>
  </si>
  <si>
    <t>Fernando Perin</t>
  </si>
  <si>
    <t xml:space="preserve">Rubemar Paulino Salbego </t>
  </si>
  <si>
    <t>Marcos André Aguzzolli</t>
  </si>
  <si>
    <t xml:space="preserve">Rossano Dotto Gonçalves </t>
  </si>
  <si>
    <t xml:space="preserve">Evandro Agiz Heberle </t>
  </si>
  <si>
    <t xml:space="preserve">Armando Dupont </t>
  </si>
  <si>
    <t>Matione Sonego</t>
  </si>
  <si>
    <t xml:space="preserve">Jorge Pivotto </t>
  </si>
  <si>
    <t>Lauro Rodrigues Vieira</t>
  </si>
  <si>
    <t>Egídio João Grohmann</t>
  </si>
  <si>
    <t xml:space="preserve">Gilberto Pedro Hammes </t>
  </si>
  <si>
    <t xml:space="preserve">Fabiany Zogbi Roig </t>
  </si>
  <si>
    <t xml:space="preserve">Antônio José Bianchin </t>
  </si>
  <si>
    <t>Silvio Inácio de Souza Kremer</t>
  </si>
  <si>
    <t>Ernesto Valim Boeira</t>
  </si>
  <si>
    <t xml:space="preserve">Ary josé Vanazzi </t>
  </si>
  <si>
    <t xml:space="preserve">Rudinei Harter </t>
  </si>
  <si>
    <t xml:space="preserve">Sidney Luiz Brondani </t>
  </si>
  <si>
    <t xml:space="preserve">Evandro Carlos Kuwer </t>
  </si>
  <si>
    <t xml:space="preserve">Marino Krewer </t>
  </si>
  <si>
    <t xml:space="preserve">Gilson de Almeida </t>
  </si>
  <si>
    <t xml:space="preserve">Hilário Casarin                                   </t>
  </si>
  <si>
    <t>Ricardo Miguel Klein</t>
  </si>
  <si>
    <t>Isabel Corete Joner Cornellius</t>
  </si>
  <si>
    <t>Antônio Reginaldo Ferreira da Silva</t>
  </si>
  <si>
    <t xml:space="preserve">Martinho Berwanger </t>
  </si>
  <si>
    <t xml:space="preserve">Victor Doeler </t>
  </si>
  <si>
    <t xml:space="preserve">Clóvis Alberto Pires Duarte </t>
  </si>
  <si>
    <t xml:space="preserve">Geri Angelo Macagnan </t>
  </si>
  <si>
    <t xml:space="preserve">Vladimir Antônio Vettorato </t>
  </si>
  <si>
    <t xml:space="preserve">Evandro Luiz Schneider </t>
  </si>
  <si>
    <t xml:space="preserve">Paulo Sérgio Rodrigues Flores </t>
  </si>
  <si>
    <t xml:space="preserve">Corina Beatris Ornes Molling </t>
  </si>
  <si>
    <t>Luis Rogério Link</t>
  </si>
  <si>
    <t>Leonir Cardozo</t>
  </si>
  <si>
    <t>Cleiton Bonadiman</t>
  </si>
  <si>
    <t xml:space="preserve">José Elias Paz </t>
  </si>
  <si>
    <t xml:space="preserve">Valdir José Rodrigues </t>
  </si>
  <si>
    <t>Mário Aldir Klein</t>
  </si>
  <si>
    <t xml:space="preserve">José Flávio Raphaelli Trescastro </t>
  </si>
  <si>
    <t xml:space="preserve">Maria Amélia Arroque Gheller </t>
  </si>
  <si>
    <t>Edson Luiz Rossatto</t>
  </si>
  <si>
    <t xml:space="preserve">Irio Miguel Stein </t>
  </si>
  <si>
    <t>Márcio Politowski</t>
  </si>
  <si>
    <t xml:space="preserve">Milto Vendruscullo </t>
  </si>
  <si>
    <t>Fernando Luiz Cordero</t>
  </si>
  <si>
    <t xml:space="preserve">Sandra Marisa Roesh Backes </t>
  </si>
  <si>
    <t>Elir Antônio Sartori</t>
  </si>
  <si>
    <t xml:space="preserve">Vilmar Merotto </t>
  </si>
  <si>
    <t xml:space="preserve">Volmar Helmut Kuhn </t>
  </si>
  <si>
    <t xml:space="preserve">Valmir Luiz Menegat </t>
  </si>
  <si>
    <t>Gardel Machado de Araújo</t>
  </si>
  <si>
    <t xml:space="preserve">Clairton Carboni </t>
  </si>
  <si>
    <t xml:space="preserve">Aluísio Curtinove Teixeira </t>
  </si>
  <si>
    <t>Jonatan Bronstrup</t>
  </si>
  <si>
    <t>Teutônia / RS</t>
  </si>
  <si>
    <t xml:space="preserve">Gilso Paz </t>
  </si>
  <si>
    <t xml:space="preserve">Alceu Diel </t>
  </si>
  <si>
    <t xml:space="preserve">Lauro Scherer </t>
  </si>
  <si>
    <t xml:space="preserve">Luiz Carlos Gauto da Silva </t>
  </si>
  <si>
    <t>Genésio Roque Hofstetter</t>
  </si>
  <si>
    <t xml:space="preserve">Flávio Raupp Lipert </t>
  </si>
  <si>
    <t>Orlando T. dos Santos Sobrinho</t>
  </si>
  <si>
    <t xml:space="preserve">Altair Francisco Copatti </t>
  </si>
  <si>
    <t xml:space="preserve">Robson Bobsin Brehm </t>
  </si>
  <si>
    <t xml:space="preserve">Carlos Alberto Matos de Souza </t>
  </si>
  <si>
    <t>José Carlos Anziliero Amaral</t>
  </si>
  <si>
    <t>Odair Adílio Pelicioli</t>
  </si>
  <si>
    <t>Valdair Gabriel Kuhn</t>
  </si>
  <si>
    <t xml:space="preserve">Marcelo Antônio Burin </t>
  </si>
  <si>
    <t xml:space="preserve">Valdoir Francisco da Silva </t>
  </si>
  <si>
    <t xml:space="preserve">Clodomar Fermino Soares </t>
  </si>
  <si>
    <t xml:space="preserve">Hélio Inácio Muller </t>
  </si>
  <si>
    <t>Leonel Fernando Petry</t>
  </si>
  <si>
    <t xml:space="preserve">Arsênio Pereira Cardoso </t>
  </si>
  <si>
    <t>Silvânio Antônio Dias</t>
  </si>
  <si>
    <t>Selmira Milech Fehrenbach</t>
  </si>
  <si>
    <t xml:space="preserve">Ildo Leske </t>
  </si>
  <si>
    <t>Léo Paulo Cendron</t>
  </si>
  <si>
    <t>Ronnie Peterson Colpo Mello</t>
  </si>
  <si>
    <t xml:space="preserve">Amadeu de Almeida Boeira </t>
  </si>
  <si>
    <t xml:space="preserve">Maiquel Evandro Laureano Silva </t>
  </si>
  <si>
    <t xml:space="preserve">Flávio Gabriel da Silva </t>
  </si>
  <si>
    <t>Giovane Wickert</t>
  </si>
  <si>
    <t xml:space="preserve">Guido Hoff </t>
  </si>
  <si>
    <t xml:space="preserve">Waldemar de Carli </t>
  </si>
  <si>
    <t xml:space="preserve">Claiton dos Santos Brum </t>
  </si>
  <si>
    <t xml:space="preserve">André Nunes Pacheco </t>
  </si>
  <si>
    <t>Maico Serafini Betto</t>
  </si>
  <si>
    <t xml:space="preserve">José Luiz Camargo de Moura </t>
  </si>
  <si>
    <t>Adair Zecca</t>
  </si>
  <si>
    <t xml:space="preserve">Celso José Dal Cero </t>
  </si>
  <si>
    <t xml:space="preserve">Aldi Minetto </t>
  </si>
  <si>
    <t xml:space="preserve">Otávio Landmeier </t>
  </si>
  <si>
    <t>Carlos Gustavo Schuch</t>
  </si>
  <si>
    <t>PREFEITO(A) ELEITO(A) Atualizado em 24/04/2017</t>
  </si>
  <si>
    <t xml:space="preserve">Valério Vili Trebien </t>
  </si>
  <si>
    <t>SECRETARIA DE DESENVOLVIMENTO SOCIAL, TRABALHO, JUSTIÇA E DIREITOS HUMANOS - SDSTJDH</t>
  </si>
  <si>
    <t>TOTAL DE RECURSOS</t>
  </si>
  <si>
    <t>Total de despesas</t>
  </si>
  <si>
    <t>50% meta</t>
  </si>
  <si>
    <t>Meta de Atendimento - 2016</t>
  </si>
  <si>
    <t>Famílias 2017</t>
  </si>
  <si>
    <t>RECURSOS</t>
  </si>
  <si>
    <t>Cota Mínima</t>
  </si>
  <si>
    <t>Rateio</t>
  </si>
  <si>
    <t>Código</t>
  </si>
  <si>
    <t>Municípios Habilitados</t>
  </si>
  <si>
    <t>Índice de Partilha DAS</t>
  </si>
  <si>
    <t>População 2015</t>
  </si>
  <si>
    <t>Percentual de rateio</t>
  </si>
  <si>
    <t>Aceguá</t>
  </si>
  <si>
    <t>Água Santa</t>
  </si>
  <si>
    <t>Agudo</t>
  </si>
  <si>
    <t>Ajuricaba</t>
  </si>
  <si>
    <t>Alecrim</t>
  </si>
  <si>
    <t>Alegrete</t>
  </si>
  <si>
    <t>Alegria</t>
  </si>
  <si>
    <t>Almirante Tamandaré do Sul</t>
  </si>
  <si>
    <t>Alpestre</t>
  </si>
  <si>
    <t>Alto Alegre</t>
  </si>
  <si>
    <t>Alto Feliz</t>
  </si>
  <si>
    <t>Alvorada</t>
  </si>
  <si>
    <t>Amaral Ferrador</t>
  </si>
  <si>
    <t>Ametista do Sul</t>
  </si>
  <si>
    <t>André da Rocha</t>
  </si>
  <si>
    <t>Anta Gorda</t>
  </si>
  <si>
    <t>Antônio Prado</t>
  </si>
  <si>
    <t>Arambaré</t>
  </si>
  <si>
    <t>Araricá</t>
  </si>
  <si>
    <t>Aratiba</t>
  </si>
  <si>
    <t>Arroio do Meio</t>
  </si>
  <si>
    <t>Arroio do Sal</t>
  </si>
  <si>
    <t>Arroio do Padre</t>
  </si>
  <si>
    <t>Arroio dos Ratos</t>
  </si>
  <si>
    <t>Arroio do Tigre</t>
  </si>
  <si>
    <t>Arroio Grande</t>
  </si>
  <si>
    <t>Arvorezinha</t>
  </si>
  <si>
    <t>Augusto Pestana</t>
  </si>
  <si>
    <t>Áurea</t>
  </si>
  <si>
    <t>Bagé</t>
  </si>
  <si>
    <t>Balneário Pinhal</t>
  </si>
  <si>
    <t>Barão</t>
  </si>
  <si>
    <t>Barão de Cotegipe</t>
  </si>
  <si>
    <t>Barão do Triunfo</t>
  </si>
  <si>
    <t>Barracão</t>
  </si>
  <si>
    <t>Barra do Guarita</t>
  </si>
  <si>
    <t>Barra do Quaraí</t>
  </si>
  <si>
    <t>Barra do Ribeiro</t>
  </si>
  <si>
    <t>Barra do Rio Azul</t>
  </si>
  <si>
    <t>Barra Funda</t>
  </si>
  <si>
    <t>Barros Cassal</t>
  </si>
  <si>
    <t>Benjamin Constant do Sul</t>
  </si>
  <si>
    <t>Bento Gonçalves</t>
  </si>
  <si>
    <t>Boa Vista das Missões</t>
  </si>
  <si>
    <t>Boa Vista do Buricá</t>
  </si>
  <si>
    <t>Boa Vista do Cadeado</t>
  </si>
  <si>
    <t>Boa Vista do Incra</t>
  </si>
  <si>
    <t>Bom Jesus</t>
  </si>
  <si>
    <t>Bom Princípio</t>
  </si>
  <si>
    <t>Bom Progresso</t>
  </si>
  <si>
    <t>Bom Retiro do Sul</t>
  </si>
  <si>
    <t>Boqueirão do Leão</t>
  </si>
  <si>
    <t>Bossoroca</t>
  </si>
  <si>
    <t>Bozano</t>
  </si>
  <si>
    <t>Braga</t>
  </si>
  <si>
    <t>Brochier</t>
  </si>
  <si>
    <t>Butiá</t>
  </si>
  <si>
    <t>Caçapava do Sul</t>
  </si>
  <si>
    <t>Cacequi</t>
  </si>
  <si>
    <t>Cachoeira do Sul</t>
  </si>
  <si>
    <t>Cachoeirinha</t>
  </si>
  <si>
    <t>Cacique Doble</t>
  </si>
  <si>
    <t>Caibaté</t>
  </si>
  <si>
    <t>Caiçara</t>
  </si>
  <si>
    <t>Camaquã</t>
  </si>
  <si>
    <t>Camargo</t>
  </si>
  <si>
    <t>Cambará do Sul</t>
  </si>
  <si>
    <t>Campestre da Serra</t>
  </si>
  <si>
    <t>Campina das Missões</t>
  </si>
  <si>
    <t>Campinas do Sul</t>
  </si>
  <si>
    <t>Campo Bom</t>
  </si>
  <si>
    <t>Campo Novo</t>
  </si>
  <si>
    <t>Campos Borges</t>
  </si>
  <si>
    <t>Candelária</t>
  </si>
  <si>
    <t>Cândido Godói</t>
  </si>
  <si>
    <t>Candiota</t>
  </si>
  <si>
    <t>Canela</t>
  </si>
  <si>
    <t>Canguçu</t>
  </si>
  <si>
    <t>Canoas</t>
  </si>
  <si>
    <t>Canudos do Vale</t>
  </si>
  <si>
    <t>Capão Bonito do Sul</t>
  </si>
  <si>
    <t>Capão da Canoa</t>
  </si>
  <si>
    <t>Capão do Cipó</t>
  </si>
  <si>
    <t>Capão do Leão</t>
  </si>
  <si>
    <t>Capivari do Sul</t>
  </si>
  <si>
    <t>Capela de Santana</t>
  </si>
  <si>
    <t>Capitão</t>
  </si>
  <si>
    <t>Carazinho</t>
  </si>
  <si>
    <t>Caraá</t>
  </si>
  <si>
    <t>Carlos Barbosa</t>
  </si>
  <si>
    <t>Carlos Gomes</t>
  </si>
  <si>
    <t>Casca</t>
  </si>
  <si>
    <t>Caseiros</t>
  </si>
  <si>
    <t>Catuípe</t>
  </si>
  <si>
    <t>Caxias do Sul</t>
  </si>
  <si>
    <t>Centenário</t>
  </si>
  <si>
    <t>Cerrito</t>
  </si>
  <si>
    <t>Cerro Branco</t>
  </si>
  <si>
    <t>Cerro Grande</t>
  </si>
  <si>
    <t>Cerro Grande do Sul</t>
  </si>
  <si>
    <t>Cerro Largo</t>
  </si>
  <si>
    <t>Chapada</t>
  </si>
  <si>
    <t>Charqueadas</t>
  </si>
  <si>
    <t>Charrua</t>
  </si>
  <si>
    <t>Chiapetta</t>
  </si>
  <si>
    <t>Chuí</t>
  </si>
  <si>
    <t>Chuvisca</t>
  </si>
  <si>
    <t>Cidreira</t>
  </si>
  <si>
    <t>Ciríaco</t>
  </si>
  <si>
    <t>Colinas</t>
  </si>
  <si>
    <t>Colorado</t>
  </si>
  <si>
    <t>Condor</t>
  </si>
  <si>
    <t>Constantina</t>
  </si>
  <si>
    <t>Coqueiro Baixo</t>
  </si>
  <si>
    <t>Coqueiros do Sul</t>
  </si>
  <si>
    <t>Coronel Barros</t>
  </si>
  <si>
    <t>Coronel Bicaco</t>
  </si>
  <si>
    <t>Cotiporã</t>
  </si>
  <si>
    <t>Coxilha</t>
  </si>
  <si>
    <t>Crissiumal</t>
  </si>
  <si>
    <t>Cristal</t>
  </si>
  <si>
    <t>Cristal do Sul</t>
  </si>
  <si>
    <t>Cruz Alta</t>
  </si>
  <si>
    <t>Cruzaltense</t>
  </si>
  <si>
    <t>Cruzeiro do Sul</t>
  </si>
  <si>
    <t>David Canabarro</t>
  </si>
  <si>
    <t>Derrubadas</t>
  </si>
  <si>
    <t>Dezesseis de Novembro</t>
  </si>
  <si>
    <t>Dilermando de Aguiar</t>
  </si>
  <si>
    <t>Dois Irmãos</t>
  </si>
  <si>
    <t>Dois Irmãos das Missões</t>
  </si>
  <si>
    <t>Dois Lajeados</t>
  </si>
  <si>
    <t>Dom Feliciano</t>
  </si>
  <si>
    <t>Dom Pedro de Alcântara</t>
  </si>
  <si>
    <t>Dom Pedrito</t>
  </si>
  <si>
    <t>Dona Francisca</t>
  </si>
  <si>
    <t>Doutor Maurício Cardoso</t>
  </si>
  <si>
    <t>Doutor Ricardo</t>
  </si>
  <si>
    <t>Eldorado do Sul</t>
  </si>
  <si>
    <t>Encantado</t>
  </si>
  <si>
    <t>Encruzilhada do Sul</t>
  </si>
  <si>
    <t>Engenho Velho</t>
  </si>
  <si>
    <t>Entre-ijuís</t>
  </si>
  <si>
    <t>Entre Rios do Sul</t>
  </si>
  <si>
    <t>Erebango</t>
  </si>
  <si>
    <t>Erechim</t>
  </si>
  <si>
    <t>Ernestina</t>
  </si>
  <si>
    <t>Herval</t>
  </si>
  <si>
    <t>Erval Grande</t>
  </si>
  <si>
    <t>Erval Seco</t>
  </si>
  <si>
    <t>Esmeralda</t>
  </si>
  <si>
    <t>Esperança do Sul</t>
  </si>
  <si>
    <t>Espumoso</t>
  </si>
  <si>
    <t>Estação</t>
  </si>
  <si>
    <t>Estância Velha</t>
  </si>
  <si>
    <t>Esteio</t>
  </si>
  <si>
    <t>Estrela</t>
  </si>
  <si>
    <t>Estrela Velha</t>
  </si>
  <si>
    <t>Eugênio de Castro</t>
  </si>
  <si>
    <t>Fagundes Varela</t>
  </si>
  <si>
    <t>Farroupilha</t>
  </si>
  <si>
    <t>Faxinal do Soturno</t>
  </si>
  <si>
    <t>Faxinalzinho</t>
  </si>
  <si>
    <t>Fazenda Vilanova</t>
  </si>
  <si>
    <t>Feliz</t>
  </si>
  <si>
    <t>Flores da Cunha</t>
  </si>
  <si>
    <t>Floriano Peixoto</t>
  </si>
  <si>
    <t>Fontoura Xavier</t>
  </si>
  <si>
    <t>Formigueiro</t>
  </si>
  <si>
    <t>Forquetinha</t>
  </si>
  <si>
    <t>Fortaleza dos Valos</t>
  </si>
  <si>
    <t>Frederico Westphalen</t>
  </si>
  <si>
    <t>Garibaldi</t>
  </si>
  <si>
    <t>Garruchos</t>
  </si>
  <si>
    <t>Gaurama</t>
  </si>
  <si>
    <t>General Câmara</t>
  </si>
  <si>
    <t>Gentil</t>
  </si>
  <si>
    <t>Getúlio Vargas</t>
  </si>
  <si>
    <t>Giruá</t>
  </si>
  <si>
    <t>Glorinha</t>
  </si>
  <si>
    <t>Gramado</t>
  </si>
  <si>
    <t>Gramado dos Loureiros</t>
  </si>
  <si>
    <t>Gramado Xavier</t>
  </si>
  <si>
    <t>Gravataí</t>
  </si>
  <si>
    <t>Guabiju</t>
  </si>
  <si>
    <t>Guaíba</t>
  </si>
  <si>
    <t>Guaporé</t>
  </si>
  <si>
    <t>Guarani das Missões</t>
  </si>
  <si>
    <t>Harmonia</t>
  </si>
  <si>
    <t>Herveiras</t>
  </si>
  <si>
    <t>Horizontina</t>
  </si>
  <si>
    <t>Hulha Negra</t>
  </si>
  <si>
    <t>Humaitá</t>
  </si>
  <si>
    <t>Ibarama</t>
  </si>
  <si>
    <t>Ibiaçá</t>
  </si>
  <si>
    <t>Ibiraiaras</t>
  </si>
  <si>
    <t>Ibirapuitã</t>
  </si>
  <si>
    <t>Ibirubá</t>
  </si>
  <si>
    <t>Igrejinha</t>
  </si>
  <si>
    <t>Ijuí</t>
  </si>
  <si>
    <t>Ilópolis</t>
  </si>
  <si>
    <t>Imbé</t>
  </si>
  <si>
    <t>Imigrante</t>
  </si>
  <si>
    <t>Independência</t>
  </si>
  <si>
    <t>Inhacorá</t>
  </si>
  <si>
    <t>Ipê</t>
  </si>
  <si>
    <t>Ipiranga do Sul</t>
  </si>
  <si>
    <t>Iraí</t>
  </si>
  <si>
    <t>Itaara</t>
  </si>
  <si>
    <t>Itacurubi</t>
  </si>
  <si>
    <t>Itapuca</t>
  </si>
  <si>
    <t>Itaqui</t>
  </si>
  <si>
    <t>Itati</t>
  </si>
  <si>
    <t>Itatiba do Sul</t>
  </si>
  <si>
    <t>Ivorá</t>
  </si>
  <si>
    <t>Ivoti</t>
  </si>
  <si>
    <t>Jaboticaba</t>
  </si>
  <si>
    <t>Jacuizinho</t>
  </si>
  <si>
    <t>Jacutinga</t>
  </si>
  <si>
    <t>Jaguarão</t>
  </si>
  <si>
    <t>Jaguari</t>
  </si>
  <si>
    <t>Jaquirana</t>
  </si>
  <si>
    <t>Jari</t>
  </si>
  <si>
    <t>Jóia</t>
  </si>
  <si>
    <t>Júlio de Castilhos</t>
  </si>
  <si>
    <t>Lagoa Bonita do Sul</t>
  </si>
  <si>
    <t>Lagoão</t>
  </si>
  <si>
    <t>Lagoa dos Três Cantos</t>
  </si>
  <si>
    <t>Lagoa Vermelha</t>
  </si>
  <si>
    <t>Lajeado</t>
  </si>
  <si>
    <t>Lajeado do Bugre</t>
  </si>
  <si>
    <t>Lavras do Sul</t>
  </si>
  <si>
    <t>Liberato Salzano</t>
  </si>
  <si>
    <t>Lindolfo Collor</t>
  </si>
  <si>
    <t>Linha Nova</t>
  </si>
  <si>
    <t>Machadinho</t>
  </si>
  <si>
    <t>Maçambará</t>
  </si>
  <si>
    <t>Mampituba</t>
  </si>
  <si>
    <t>Manoel Viana</t>
  </si>
  <si>
    <t>Maquiné</t>
  </si>
  <si>
    <t>Maratá</t>
  </si>
  <si>
    <t>Marau</t>
  </si>
  <si>
    <t>Marcelino Ramos</t>
  </si>
  <si>
    <t>Mariana Pimentel</t>
  </si>
  <si>
    <t>Mariano Moro</t>
  </si>
  <si>
    <t>Marques de Souza</t>
  </si>
  <si>
    <t>Mata</t>
  </si>
  <si>
    <t>Mato Castelhano</t>
  </si>
  <si>
    <t>Mato Leitão</t>
  </si>
  <si>
    <t>Mato Queimado</t>
  </si>
  <si>
    <t>Maximiliano de Almeida</t>
  </si>
  <si>
    <t>Minas do Leão</t>
  </si>
  <si>
    <t>Miraguaí</t>
  </si>
  <si>
    <t>Montauri</t>
  </si>
  <si>
    <t>Monte Alegre dos Campos</t>
  </si>
  <si>
    <t>Montenegro</t>
  </si>
  <si>
    <t>Mormaço</t>
  </si>
  <si>
    <t>Morrinhos do Sul</t>
  </si>
  <si>
    <t>Morro Redondo</t>
  </si>
  <si>
    <t>Morro Reuter</t>
  </si>
  <si>
    <t>Mostardas</t>
  </si>
  <si>
    <t>Muçum</t>
  </si>
  <si>
    <t>Muitos Capões</t>
  </si>
  <si>
    <t>Muliterno</t>
  </si>
  <si>
    <t>Não-Me-Toque</t>
  </si>
  <si>
    <t>Nicolau Vergueiro</t>
  </si>
  <si>
    <t>Nonoai</t>
  </si>
  <si>
    <t>Nova Alvorada</t>
  </si>
  <si>
    <t>Nova Araçá</t>
  </si>
  <si>
    <t>Nova Bassano</t>
  </si>
  <si>
    <t>Nova Boa Vista</t>
  </si>
  <si>
    <t>Nova Bréscia</t>
  </si>
  <si>
    <t>Nova Candelária</t>
  </si>
  <si>
    <t>Nova Esperança do Sul</t>
  </si>
  <si>
    <t>Nova Hartz</t>
  </si>
  <si>
    <t>Nova Palma</t>
  </si>
  <si>
    <t>Nova Petrópolis</t>
  </si>
  <si>
    <t>Nova Prata</t>
  </si>
  <si>
    <t>Nova Ramada</t>
  </si>
  <si>
    <t>Nova Santa Rita</t>
  </si>
  <si>
    <t>Novo Cabrais</t>
  </si>
  <si>
    <t>Novo Hamburgo</t>
  </si>
  <si>
    <t>Novo Machado</t>
  </si>
  <si>
    <t>Novo Tiradentes</t>
  </si>
  <si>
    <t>Novo Xingu</t>
  </si>
  <si>
    <t>Novo Barreiro</t>
  </si>
  <si>
    <t>Osório</t>
  </si>
  <si>
    <t>Paim Filho</t>
  </si>
  <si>
    <t>Palmares do Sul</t>
  </si>
  <si>
    <t>Palmeira das Missões</t>
  </si>
  <si>
    <t>Palmitinho</t>
  </si>
  <si>
    <t>Panambi</t>
  </si>
  <si>
    <t>Pantano Grande</t>
  </si>
  <si>
    <t>Paraí</t>
  </si>
  <si>
    <t>Paraíso do Sul</t>
  </si>
  <si>
    <t>Pareci Novo</t>
  </si>
  <si>
    <t>Parobé</t>
  </si>
  <si>
    <t>Passa Sete</t>
  </si>
  <si>
    <t>Passo do Sobrado</t>
  </si>
  <si>
    <t>Passo Fundo</t>
  </si>
  <si>
    <t>Paulo Bento</t>
  </si>
  <si>
    <t>Paverama</t>
  </si>
  <si>
    <t>Pedras Altas</t>
  </si>
  <si>
    <t>Pedro Osório</t>
  </si>
  <si>
    <t>Pejuçara</t>
  </si>
  <si>
    <t>Pelotas</t>
  </si>
  <si>
    <t>Picada Café</t>
  </si>
  <si>
    <t>Pinhal</t>
  </si>
  <si>
    <t>Pinhal da Serra</t>
  </si>
  <si>
    <t>Pinhal Grande</t>
  </si>
  <si>
    <t>Pinheirinho do Vale</t>
  </si>
  <si>
    <t>Pinheiro Machado</t>
  </si>
  <si>
    <t>Pirapó</t>
  </si>
  <si>
    <t>Piratini</t>
  </si>
  <si>
    <t>Planalto</t>
  </si>
  <si>
    <t>Poço das Antas</t>
  </si>
  <si>
    <t>Pontão</t>
  </si>
  <si>
    <t>Ponte Preta</t>
  </si>
  <si>
    <t>Portão</t>
  </si>
  <si>
    <t>Porto Alegre</t>
  </si>
  <si>
    <t>Porto Lucena</t>
  </si>
  <si>
    <t>Porto Mauá</t>
  </si>
  <si>
    <t>Porto Vera Cruz</t>
  </si>
  <si>
    <t>Porto Xavier</t>
  </si>
  <si>
    <t>Pouso Novo</t>
  </si>
  <si>
    <t>Presidente Lucena</t>
  </si>
  <si>
    <t>Progresso</t>
  </si>
  <si>
    <t>Protásio Alves</t>
  </si>
  <si>
    <t>Putinga</t>
  </si>
  <si>
    <t>Quaraí</t>
  </si>
  <si>
    <t>Quatro Irmãos</t>
  </si>
  <si>
    <t>Quevedos</t>
  </si>
  <si>
    <t>Quinze de Novembro</t>
  </si>
  <si>
    <t>Redentora</t>
  </si>
  <si>
    <t>Relvado</t>
  </si>
  <si>
    <t>Restinga Sêca</t>
  </si>
  <si>
    <t>Rio dos Índios</t>
  </si>
  <si>
    <t>Rio Grande</t>
  </si>
  <si>
    <t>Rio Pardo</t>
  </si>
  <si>
    <t>Riozinho</t>
  </si>
  <si>
    <t>Roca Sales</t>
  </si>
  <si>
    <t>Rodeio Bonito</t>
  </si>
  <si>
    <t>Rolador</t>
  </si>
  <si>
    <t>Rolante</t>
  </si>
  <si>
    <t>Ronda Alta</t>
  </si>
  <si>
    <t>Rondinha</t>
  </si>
  <si>
    <t>Roque Gonzales</t>
  </si>
  <si>
    <t>Rosário do Sul</t>
  </si>
  <si>
    <t>Sagrada Família</t>
  </si>
  <si>
    <t>Saldanha Marinho</t>
  </si>
  <si>
    <t>Salto do Jacuí</t>
  </si>
  <si>
    <t>Salvador das Missões</t>
  </si>
  <si>
    <t>Salvador do Sul</t>
  </si>
  <si>
    <t>Sananduva</t>
  </si>
  <si>
    <t>Santa Bárbara do Sul</t>
  </si>
  <si>
    <t>Santa Cecília do Sul</t>
  </si>
  <si>
    <t>Santa Clara do Sul</t>
  </si>
  <si>
    <t>Santa Cruz do Sul</t>
  </si>
  <si>
    <t>Santa Maria</t>
  </si>
  <si>
    <t>Santa Maria do Herval</t>
  </si>
  <si>
    <t>Santa Margarida do Sul</t>
  </si>
  <si>
    <t>Santana da Boa Vista</t>
  </si>
  <si>
    <t>Santana do Livramento</t>
  </si>
  <si>
    <t>Santa Rosa</t>
  </si>
  <si>
    <t>Santa Vitória do Palmar</t>
  </si>
  <si>
    <t>Santiago</t>
  </si>
  <si>
    <t>Santo Ângelo</t>
  </si>
  <si>
    <t>Santo Antônio do Palma</t>
  </si>
  <si>
    <t>Santo Antônio da Patrulha</t>
  </si>
  <si>
    <t>Santo Antônio das Missões</t>
  </si>
  <si>
    <t>Santo Antônio do Planalto</t>
  </si>
  <si>
    <t>Santo Augusto</t>
  </si>
  <si>
    <t>Santo Cristo</t>
  </si>
  <si>
    <t>Santo Expedito do Sul</t>
  </si>
  <si>
    <t>São Borja</t>
  </si>
  <si>
    <t>São Domingos do Sul</t>
  </si>
  <si>
    <t>São Francisco de Assis</t>
  </si>
  <si>
    <t>São Francisco de Paula</t>
  </si>
  <si>
    <t>São Gabriel</t>
  </si>
  <si>
    <t>São Jerônimo</t>
  </si>
  <si>
    <t>São João da Urtiga</t>
  </si>
  <si>
    <t>São João do Polêsine</t>
  </si>
  <si>
    <t>São Jorge</t>
  </si>
  <si>
    <t>São José das Missões</t>
  </si>
  <si>
    <t>São José do Herval</t>
  </si>
  <si>
    <t>São José do Hortêncio</t>
  </si>
  <si>
    <t>São José do Inhacorá</t>
  </si>
  <si>
    <t>São José do Norte</t>
  </si>
  <si>
    <t>São José do Ouro</t>
  </si>
  <si>
    <t>São José do Sul</t>
  </si>
  <si>
    <t>São José dos Ausentes</t>
  </si>
  <si>
    <t>São Leopoldo</t>
  </si>
  <si>
    <t>São Lourenço do Sul</t>
  </si>
  <si>
    <t>São Luiz Gonzaga</t>
  </si>
  <si>
    <t>São Marcos</t>
  </si>
  <si>
    <t>São Martinho</t>
  </si>
  <si>
    <t>São Martinho da Serra</t>
  </si>
  <si>
    <t>São Miguel das Missões</t>
  </si>
  <si>
    <t>São Nicolau</t>
  </si>
  <si>
    <t>São Paulo das Missões</t>
  </si>
  <si>
    <t>São Pedro da Serra</t>
  </si>
  <si>
    <t>São Pedro das Missões</t>
  </si>
  <si>
    <t>São Pedro do Butiá</t>
  </si>
  <si>
    <t>São Pedro do Sul</t>
  </si>
  <si>
    <t>São Sebastião do Caí</t>
  </si>
  <si>
    <t>São Sepé</t>
  </si>
  <si>
    <t>São Valentim</t>
  </si>
  <si>
    <t>São Valentim do Sul</t>
  </si>
  <si>
    <t>São Valério do Sul</t>
  </si>
  <si>
    <t>São Vendelino</t>
  </si>
  <si>
    <t>São Vicente do Sul</t>
  </si>
  <si>
    <t>Sapiranga</t>
  </si>
  <si>
    <t>Sapucaia do Sul</t>
  </si>
  <si>
    <t>Sarandi</t>
  </si>
  <si>
    <t>Seberi</t>
  </si>
  <si>
    <t>Sede Nova</t>
  </si>
  <si>
    <t>Segredo</t>
  </si>
  <si>
    <t>Selbach</t>
  </si>
  <si>
    <t>Senador Salgado Filho</t>
  </si>
  <si>
    <t>Sentinela do Sul</t>
  </si>
  <si>
    <t>Serafina Corrêa</t>
  </si>
  <si>
    <t>Sério</t>
  </si>
  <si>
    <t>Sertão</t>
  </si>
  <si>
    <t>Sertão Santana</t>
  </si>
  <si>
    <t>Sete de Setembro</t>
  </si>
  <si>
    <t>Severiano de Almeida</t>
  </si>
  <si>
    <t>Silveira Martins</t>
  </si>
  <si>
    <t>Sinimbu</t>
  </si>
  <si>
    <t>Sobradinho</t>
  </si>
  <si>
    <t>Soledade</t>
  </si>
  <si>
    <t>Tabaí</t>
  </si>
  <si>
    <t>Tapejara</t>
  </si>
  <si>
    <t>Tapera</t>
  </si>
  <si>
    <t>Tapes</t>
  </si>
  <si>
    <t>Taquara</t>
  </si>
  <si>
    <t>Taquari</t>
  </si>
  <si>
    <t>Taquaruçu do Sul</t>
  </si>
  <si>
    <t>Tavares</t>
  </si>
  <si>
    <t>Tenente Portela</t>
  </si>
  <si>
    <t>Terra de Areia</t>
  </si>
  <si>
    <t>Teutônia</t>
  </si>
  <si>
    <t>Tio Hugo</t>
  </si>
  <si>
    <t>Tiradentes do Sul</t>
  </si>
  <si>
    <t>Toropi</t>
  </si>
  <si>
    <t>Torres</t>
  </si>
  <si>
    <t>Tramandaí</t>
  </si>
  <si>
    <t>Travesseiro</t>
  </si>
  <si>
    <t>Três Arroios</t>
  </si>
  <si>
    <t>Três Cachoeiras</t>
  </si>
  <si>
    <t>Três Coroas</t>
  </si>
  <si>
    <t>Três de Maio</t>
  </si>
  <si>
    <t>Três Forquilhas</t>
  </si>
  <si>
    <t>Três Palmeiras</t>
  </si>
  <si>
    <t>Três Passos</t>
  </si>
  <si>
    <t>Trindade do Sul</t>
  </si>
  <si>
    <t>Triunfo</t>
  </si>
  <si>
    <t>Tucunduva</t>
  </si>
  <si>
    <t>Tunas</t>
  </si>
  <si>
    <t>Tupanci do Sul</t>
  </si>
  <si>
    <t>Tupanciretã</t>
  </si>
  <si>
    <t>Tupandi</t>
  </si>
  <si>
    <t>Tuparendi</t>
  </si>
  <si>
    <t>Turuçu</t>
  </si>
  <si>
    <t>Ubiretama</t>
  </si>
  <si>
    <t>União da Serra</t>
  </si>
  <si>
    <t>Unistalda</t>
  </si>
  <si>
    <t>Uruguaiana</t>
  </si>
  <si>
    <t>Vacaria</t>
  </si>
  <si>
    <t>Vale Verde</t>
  </si>
  <si>
    <t>Vale do Sol</t>
  </si>
  <si>
    <t>Vale Real</t>
  </si>
  <si>
    <t>Vanini</t>
  </si>
  <si>
    <t>Venâncio Aires</t>
  </si>
  <si>
    <t>Vera Cruz</t>
  </si>
  <si>
    <t>Veranópolis</t>
  </si>
  <si>
    <t>Vespasiano Correa</t>
  </si>
  <si>
    <t>Viadutos</t>
  </si>
  <si>
    <t>Viamão</t>
  </si>
  <si>
    <t>Vicente Dutra</t>
  </si>
  <si>
    <t>Victor Graeff</t>
  </si>
  <si>
    <t>Vila Flores</t>
  </si>
  <si>
    <t>Vila Lângaro</t>
  </si>
  <si>
    <t>Vila Maria</t>
  </si>
  <si>
    <t>Vila Nova do Sul</t>
  </si>
  <si>
    <t>Vista Alegre</t>
  </si>
  <si>
    <t>Vista Alegre do Prata</t>
  </si>
  <si>
    <t>Vista Gaúcha</t>
  </si>
  <si>
    <t>Vitória das Missões</t>
  </si>
  <si>
    <t>Westfalia</t>
  </si>
  <si>
    <t>Xangri-lá</t>
  </si>
  <si>
    <t>TOTAL (municípios habilitados)</t>
  </si>
  <si>
    <t>Municípios Não Habilitados</t>
  </si>
  <si>
    <t>Boa Vista do Sul</t>
  </si>
  <si>
    <t>Coronel Pilar</t>
  </si>
  <si>
    <t>Monte Belo do Sul</t>
  </si>
  <si>
    <t>Nova Pádua</t>
  </si>
  <si>
    <t>Nova Roma do Sul</t>
  </si>
  <si>
    <t>Pinto Bandeira</t>
  </si>
  <si>
    <t>Santa Tereza</t>
  </si>
  <si>
    <t>TOTAL (municípios não habilitados)</t>
  </si>
  <si>
    <t xml:space="preserve">
</t>
  </si>
  <si>
    <t xml:space="preserve">A proteção social especial é a modalidade de atendimento assistencial destinada a famílias e indivíduos que se encontram em situação de risco pessoal e social, por ocorrência de abandono, maus tratos físicos e, ou, psíquicos, abuso sexual, uso de substâncias psicoativas, cumprimento de medidas sócio-educativas, situação de rua, situação de trabalho infantil, entre outras.(PNAS/2004).
</t>
  </si>
  <si>
    <t>2.1 PISO DE PROTEÇÃO SOCIAL ESPECIAL</t>
  </si>
  <si>
    <t>PLANO DE AÇÃO PARA ADESÃO DO CO-FINANCIAMENTO DA UNIÃO                                   COM REPASSE VIA GOVERNO ESTADUAL</t>
  </si>
  <si>
    <t>OBS: Utilização do recurso conforme portaria MDS nº 113/2015 e a Prestação de Contas deve ser de acordo com o Decreto  do Estado nº 50.256de 18/04/2013</t>
  </si>
</sst>
</file>

<file path=xl/styles.xml><?xml version="1.0" encoding="utf-8"?>
<styleSheet xmlns="http://schemas.openxmlformats.org/spreadsheetml/2006/main">
  <numFmts count="3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lt;=99999999999]000\.000\.000\-00;00\.000\.000/0000\-00"/>
    <numFmt numFmtId="173" formatCode="&quot;R$ &quot;#,##0.00"/>
    <numFmt numFmtId="174" formatCode="0.000"/>
    <numFmt numFmtId="175" formatCode="0.000%"/>
    <numFmt numFmtId="176" formatCode="dd/mm/yy;@"/>
    <numFmt numFmtId="177" formatCode="00000\-000"/>
    <numFmt numFmtId="178" formatCode="&quot;Sim&quot;;&quot;Sim&quot;;&quot;Não&quot;"/>
    <numFmt numFmtId="179" formatCode="&quot;Verdadeiro&quot;;&quot;Verdadeiro&quot;;&quot;Falso&quot;"/>
    <numFmt numFmtId="180" formatCode="&quot;Ativado&quot;;&quot;Ativado&quot;;&quot;Desativado&quot;"/>
    <numFmt numFmtId="181" formatCode="[$€-2]\ #,##0.00_);[Red]\([$€-2]\ #,##0.00\)"/>
    <numFmt numFmtId="182" formatCode="0.00000"/>
    <numFmt numFmtId="183" formatCode="0.0000"/>
    <numFmt numFmtId="184" formatCode="0.0"/>
    <numFmt numFmtId="185" formatCode="[$-416]dddd\,\ d&quot; de &quot;mmmm&quot; de &quot;yyyy"/>
    <numFmt numFmtId="186" formatCode="&quot;Ativar&quot;;&quot;Ativar&quot;;&quot;Desativar&quot;"/>
    <numFmt numFmtId="187" formatCode="0.0000%"/>
    <numFmt numFmtId="188" formatCode="_-&quot;R$&quot;* #,##0.00_-;\-&quot;R$&quot;* #,##0.00_-;_-&quot;R$&quot;* &quot;-&quot;??_-;_-@_-"/>
  </numFmts>
  <fonts count="89">
    <font>
      <sz val="11"/>
      <color theme="1"/>
      <name val="Calibri"/>
      <family val="2"/>
    </font>
    <font>
      <sz val="11"/>
      <color indexed="8"/>
      <name val="Calibri"/>
      <family val="2"/>
    </font>
    <font>
      <b/>
      <sz val="10"/>
      <color indexed="8"/>
      <name val="ARIAL"/>
      <family val="2"/>
    </font>
    <font>
      <sz val="10"/>
      <name val="Arial"/>
      <family val="2"/>
    </font>
    <font>
      <b/>
      <sz val="10"/>
      <color indexed="63"/>
      <name val="Arial"/>
      <family val="2"/>
    </font>
    <font>
      <sz val="10"/>
      <color indexed="63"/>
      <name val="Arial"/>
      <family val="2"/>
    </font>
    <font>
      <u val="single"/>
      <sz val="10"/>
      <color indexed="12"/>
      <name val="Arial"/>
      <family val="2"/>
    </font>
    <font>
      <b/>
      <sz val="12"/>
      <color indexed="8"/>
      <name val="Arial"/>
      <family val="2"/>
    </font>
    <font>
      <sz val="12"/>
      <color indexed="8"/>
      <name val="Arial"/>
      <family val="2"/>
    </font>
    <font>
      <sz val="7"/>
      <color indexed="8"/>
      <name val="Times New Roman"/>
      <family val="1"/>
    </font>
    <font>
      <b/>
      <sz val="7"/>
      <color indexed="8"/>
      <name val="Times New Roman"/>
      <family val="1"/>
    </font>
    <font>
      <b/>
      <sz val="11"/>
      <color indexed="9"/>
      <name val="Calibri"/>
      <family val="2"/>
    </font>
    <font>
      <sz val="11"/>
      <color indexed="10"/>
      <name val="Calibri"/>
      <family val="2"/>
    </font>
    <font>
      <b/>
      <sz val="11"/>
      <color indexed="8"/>
      <name val="Calibri"/>
      <family val="2"/>
    </font>
    <font>
      <b/>
      <sz val="12"/>
      <color indexed="8"/>
      <name val="Calibri"/>
      <family val="2"/>
    </font>
    <font>
      <sz val="11"/>
      <color indexed="8"/>
      <name val="Arial"/>
      <family val="2"/>
    </font>
    <font>
      <b/>
      <sz val="18"/>
      <color indexed="9"/>
      <name val="Calibri"/>
      <family val="2"/>
    </font>
    <font>
      <b/>
      <sz val="12"/>
      <color indexed="9"/>
      <name val="Calibri"/>
      <family val="2"/>
    </font>
    <font>
      <b/>
      <sz val="22"/>
      <color indexed="8"/>
      <name val="Calibri"/>
      <family val="2"/>
    </font>
    <font>
      <sz val="12"/>
      <color indexed="8"/>
      <name val="Times New Roman"/>
      <family val="1"/>
    </font>
    <font>
      <sz val="16"/>
      <color indexed="8"/>
      <name val="Calibri"/>
      <family val="2"/>
    </font>
    <font>
      <b/>
      <sz val="10"/>
      <color indexed="8"/>
      <name val="Calibri"/>
      <family val="2"/>
    </font>
    <font>
      <sz val="10"/>
      <color indexed="8"/>
      <name val="Calibri"/>
      <family val="2"/>
    </font>
    <font>
      <b/>
      <sz val="10"/>
      <name val="Calibri"/>
      <family val="2"/>
    </font>
    <font>
      <b/>
      <sz val="16"/>
      <color indexed="9"/>
      <name val="Calibri"/>
      <family val="2"/>
    </font>
    <font>
      <b/>
      <sz val="10"/>
      <color indexed="8"/>
      <name val="Times New Roman"/>
      <family val="1"/>
    </font>
    <font>
      <b/>
      <sz val="13.5"/>
      <color indexed="8"/>
      <name val="Arial"/>
      <family val="2"/>
    </font>
    <font>
      <sz val="10"/>
      <color indexed="8"/>
      <name val="Arial"/>
      <family val="2"/>
    </font>
    <font>
      <sz val="10"/>
      <color indexed="8"/>
      <name val="Times New Roman"/>
      <family val="1"/>
    </font>
    <font>
      <sz val="24"/>
      <color indexed="8"/>
      <name val="Arial"/>
      <family val="2"/>
    </font>
    <font>
      <b/>
      <sz val="14"/>
      <color indexed="8"/>
      <name val="Calibri"/>
      <family val="2"/>
    </font>
    <font>
      <b/>
      <sz val="11"/>
      <color indexed="8"/>
      <name val="Arial"/>
      <family val="2"/>
    </font>
    <font>
      <b/>
      <sz val="16"/>
      <color indexed="8"/>
      <name val="Calibri"/>
      <family val="2"/>
    </font>
    <font>
      <b/>
      <sz val="14"/>
      <color indexed="9"/>
      <name val="Calibri"/>
      <family val="2"/>
    </font>
    <font>
      <b/>
      <sz val="11"/>
      <name val="Calibri"/>
      <family val="2"/>
    </font>
    <font>
      <sz val="8"/>
      <name val="Calibri"/>
      <family val="2"/>
    </font>
    <font>
      <b/>
      <sz val="10"/>
      <color indexed="9"/>
      <name val="Arial"/>
      <family val="2"/>
    </font>
    <font>
      <b/>
      <sz val="12"/>
      <name val="Calibri"/>
      <family val="2"/>
    </font>
    <font>
      <b/>
      <sz val="12"/>
      <color indexed="10"/>
      <name val="Arial"/>
      <family val="2"/>
    </font>
    <font>
      <sz val="12"/>
      <name val="@Arial Unicode MS"/>
      <family val="2"/>
    </font>
    <font>
      <sz val="9"/>
      <name val="Tahoma"/>
      <family val="2"/>
    </font>
    <font>
      <b/>
      <sz val="9"/>
      <name val="Tahoma"/>
      <family val="2"/>
    </font>
    <font>
      <sz val="14"/>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8"/>
      <name val="@Arial Unicode MS"/>
      <family val="2"/>
    </font>
    <font>
      <sz val="11"/>
      <name val="Calibri"/>
      <family val="2"/>
    </font>
    <font>
      <b/>
      <sz val="14"/>
      <name val="Calibri"/>
      <family val="2"/>
    </font>
    <font>
      <b/>
      <sz val="22"/>
      <color indexed="9"/>
      <name val="Calibri"/>
      <family val="2"/>
    </font>
    <font>
      <sz val="8"/>
      <name val="Tahoma"/>
      <family val="2"/>
    </font>
    <font>
      <sz val="12"/>
      <color indexed="9"/>
      <name val="Arial"/>
      <family val="0"/>
    </font>
    <font>
      <sz val="8"/>
      <color indexed="9"/>
      <name val="Calibri"/>
      <family val="0"/>
    </font>
    <font>
      <b/>
      <sz val="8"/>
      <color indexed="8"/>
      <name val="Calibri"/>
      <family val="0"/>
    </font>
    <font>
      <sz val="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Arial Unicode MS"/>
      <family val="2"/>
    </font>
    <font>
      <b/>
      <sz val="14"/>
      <color theme="1"/>
      <name val="Calibri"/>
      <family val="2"/>
    </font>
    <font>
      <sz val="16"/>
      <color theme="1"/>
      <name val="Calibri"/>
      <family val="2"/>
    </font>
    <font>
      <b/>
      <sz val="22"/>
      <color theme="0"/>
      <name val="Calibri"/>
      <family val="2"/>
    </font>
    <font>
      <b/>
      <sz val="12"/>
      <color theme="5"/>
      <name val="Arial"/>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
      <patternFill patternType="solid">
        <fgColor indexed="26"/>
        <bgColor indexed="64"/>
      </patternFill>
    </fill>
    <fill>
      <patternFill patternType="solid">
        <fgColor theme="2"/>
        <bgColor indexed="64"/>
      </patternFill>
    </fill>
    <fill>
      <patternFill patternType="solid">
        <fgColor theme="0"/>
        <bgColor indexed="64"/>
      </patternFill>
    </fill>
    <fill>
      <patternFill patternType="solid">
        <fgColor theme="6" tint="0.3999499976634979"/>
        <bgColor indexed="64"/>
      </patternFill>
    </fill>
    <fill>
      <patternFill patternType="solid">
        <fgColor theme="9" tint="0.3999499976634979"/>
        <bgColor indexed="64"/>
      </patternFill>
    </fill>
    <fill>
      <patternFill patternType="solid">
        <fgColor theme="3" tint="0.599960029125213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bgColor indexed="64"/>
      </patternFill>
    </fill>
    <fill>
      <patternFill patternType="solid">
        <fgColor theme="2" tint="-0.4999699890613556"/>
        <bgColor indexed="64"/>
      </patternFill>
    </fill>
    <fill>
      <patternFill patternType="solid">
        <fgColor theme="2" tint="-0.24997000396251678"/>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right style="medium"/>
      <top/>
      <bottom style="medium"/>
    </border>
    <border>
      <left/>
      <right/>
      <top/>
      <bottom style="medium"/>
    </border>
    <border>
      <left style="medium"/>
      <right/>
      <top/>
      <bottom style="medium"/>
    </border>
    <border>
      <left style="medium"/>
      <right/>
      <top style="medium"/>
      <bottom/>
    </border>
    <border>
      <left style="medium"/>
      <right/>
      <top/>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style="thin"/>
      <right/>
      <top style="thin"/>
      <bottom style="thin"/>
    </border>
    <border>
      <left style="medium"/>
      <right/>
      <top style="medium"/>
      <bottom style="thin"/>
    </border>
    <border>
      <left/>
      <right style="thin"/>
      <top style="thin"/>
      <bottom/>
    </border>
    <border>
      <left style="thin"/>
      <right style="medium"/>
      <top style="thin"/>
      <bottom style="thin"/>
    </border>
    <border>
      <left/>
      <right style="medium"/>
      <top/>
      <bottom/>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thin"/>
      <bottom style="thin"/>
    </border>
    <border>
      <left style="thin"/>
      <right style="medium"/>
      <top style="thin"/>
      <bottom/>
    </border>
    <border>
      <left/>
      <right style="thin"/>
      <top style="thin"/>
      <bottom style="thin"/>
    </border>
    <border>
      <left style="thin"/>
      <right style="medium"/>
      <top>
        <color indexed="63"/>
      </top>
      <bottom style="thin"/>
    </border>
    <border>
      <left style="medium"/>
      <right/>
      <top/>
      <bottom style="thin"/>
    </border>
    <border>
      <left style="thin"/>
      <right/>
      <top style="medium"/>
      <bottom>
        <color indexed="63"/>
      </bottom>
    </border>
    <border>
      <left style="medium"/>
      <right style="medium"/>
      <top style="medium"/>
      <bottom style="medium"/>
    </border>
    <border>
      <left style="medium"/>
      <right style="thin"/>
      <top style="thin"/>
      <bottom/>
    </border>
    <border>
      <left style="thin"/>
      <right style="medium"/>
      <top style="thin"/>
      <bottom style="medium"/>
    </border>
    <border>
      <left style="medium"/>
      <right style="thin"/>
      <top style="medium"/>
      <bottom style="medium"/>
    </border>
    <border>
      <left style="medium"/>
      <right/>
      <top style="thin"/>
      <bottom style="medium"/>
    </border>
    <border>
      <left style="thin"/>
      <right style="thin"/>
      <top style="thin"/>
      <bottom/>
    </border>
    <border>
      <left style="thin"/>
      <right/>
      <top/>
      <bottom style="thin"/>
    </border>
    <border>
      <left/>
      <right style="medium"/>
      <top style="thin"/>
      <bottom style="thin"/>
    </border>
    <border>
      <left/>
      <right/>
      <top style="medium"/>
      <bottom style="thin"/>
    </border>
    <border>
      <left/>
      <right style="thin"/>
      <top style="medium"/>
      <bottom style="thin"/>
    </border>
    <border>
      <left style="thin"/>
      <right style="medium"/>
      <top style="medium"/>
      <bottom style="medium"/>
    </border>
    <border>
      <left/>
      <right/>
      <top style="thin"/>
      <bottom/>
    </border>
    <border>
      <left/>
      <right/>
      <top/>
      <bottom style="thin"/>
    </border>
    <border>
      <left style="thin">
        <color theme="6" tint="0.5999600291252136"/>
      </left>
      <right style="thin">
        <color theme="6" tint="0.5999600291252136"/>
      </right>
      <top style="thin">
        <color theme="6" tint="0.5999600291252136"/>
      </top>
      <bottom style="thin">
        <color theme="6" tint="0.5999600291252136"/>
      </bottom>
    </border>
    <border>
      <left style="thin">
        <color theme="6" tint="0.5999600291252136"/>
      </left>
      <right style="thin">
        <color theme="6" tint="0.5999600291252136"/>
      </right>
      <top>
        <color indexed="63"/>
      </top>
      <bottom style="thin">
        <color theme="6" tint="0.5999600291252136"/>
      </bottom>
    </border>
    <border>
      <left style="thin">
        <color theme="1"/>
      </left>
      <right style="thin">
        <color theme="1"/>
      </right>
      <top style="thin">
        <color theme="1"/>
      </top>
      <bottom style="thin">
        <color theme="1"/>
      </bottom>
    </border>
    <border>
      <left style="thin">
        <color theme="6" tint="0.5999600291252136"/>
      </left>
      <right>
        <color indexed="63"/>
      </right>
      <top style="thin">
        <color theme="6" tint="0.5999600291252136"/>
      </top>
      <bottom style="thin">
        <color theme="6" tint="0.5999600291252136"/>
      </bottom>
    </border>
    <border>
      <left style="thin">
        <color theme="9" tint="0.5999600291252136"/>
      </left>
      <right style="thin">
        <color theme="9" tint="0.5999600291252136"/>
      </right>
      <top style="thin">
        <color theme="9" tint="0.5999600291252136"/>
      </top>
      <bottom style="thin">
        <color theme="9" tint="0.5999600291252136"/>
      </bottom>
    </border>
    <border>
      <left style="thin">
        <color theme="9" tint="0.5999600291252136"/>
      </left>
      <right style="thin">
        <color theme="9" tint="0.5999600291252136"/>
      </right>
      <top>
        <color indexed="63"/>
      </top>
      <bottom style="thin">
        <color theme="9" tint="0.5999600291252136"/>
      </bottom>
    </border>
    <border>
      <left style="thin">
        <color theme="1"/>
      </left>
      <right>
        <color indexed="63"/>
      </right>
      <top style="thin">
        <color theme="1"/>
      </top>
      <bottom style="thin">
        <color theme="1"/>
      </bottom>
    </border>
    <border>
      <left style="thin">
        <color theme="9" tint="0.5999600291252136"/>
      </left>
      <right>
        <color indexed="63"/>
      </right>
      <top>
        <color indexed="63"/>
      </top>
      <bottom style="thin">
        <color theme="9" tint="0.5999600291252136"/>
      </bottom>
    </border>
    <border>
      <left style="thin">
        <color theme="9" tint="0.5999600291252136"/>
      </left>
      <right>
        <color indexed="63"/>
      </right>
      <top style="thin">
        <color theme="9" tint="0.5999600291252136"/>
      </top>
      <bottom style="thin">
        <color theme="9" tint="0.5999600291252136"/>
      </bottom>
    </border>
    <border>
      <left style="thin">
        <color theme="3" tint="0.5999600291252136"/>
      </left>
      <right style="thin">
        <color theme="3" tint="0.5999600291252136"/>
      </right>
      <top>
        <color indexed="63"/>
      </top>
      <bottom style="thin">
        <color theme="3" tint="0.5999600291252136"/>
      </bottom>
    </border>
    <border>
      <left style="thin">
        <color theme="3" tint="0.5999600291252136"/>
      </left>
      <right style="thin">
        <color theme="3" tint="0.5999600291252136"/>
      </right>
      <top style="thin">
        <color theme="3" tint="0.5999600291252136"/>
      </top>
      <bottom style="thin">
        <color theme="3" tint="0.5999600291252136"/>
      </bottom>
    </border>
    <border>
      <left style="thick">
        <color indexed="9"/>
      </left>
      <right/>
      <top style="thick">
        <color indexed="9"/>
      </top>
      <bottom/>
    </border>
    <border>
      <left/>
      <right/>
      <top style="thick">
        <color indexed="9"/>
      </top>
      <bottom/>
    </border>
    <border>
      <left/>
      <right style="thick">
        <color indexed="8"/>
      </right>
      <top style="thick">
        <color indexed="9"/>
      </top>
      <bottom/>
    </border>
    <border>
      <left style="thick">
        <color indexed="9"/>
      </left>
      <right/>
      <top/>
      <bottom style="thick">
        <color indexed="8"/>
      </bottom>
    </border>
    <border>
      <left/>
      <right/>
      <top/>
      <bottom style="thick">
        <color indexed="8"/>
      </bottom>
    </border>
    <border>
      <left/>
      <right style="thick">
        <color indexed="8"/>
      </right>
      <top/>
      <bottom style="thick">
        <color indexed="8"/>
      </bottom>
    </border>
    <border>
      <left style="medium"/>
      <right style="medium"/>
      <top style="medium"/>
      <bottom/>
    </border>
    <border>
      <left style="medium"/>
      <right style="medium"/>
      <top/>
      <bottom style="medium"/>
    </border>
    <border>
      <left/>
      <right style="medium"/>
      <top style="thin"/>
      <bottom/>
    </border>
    <border>
      <left/>
      <right style="thin"/>
      <top/>
      <bottom style="thin"/>
    </border>
    <border>
      <left style="medium"/>
      <right style="thin"/>
      <top style="thin"/>
      <bottom style="medium"/>
    </border>
    <border>
      <left style="thin"/>
      <right style="thin"/>
      <top style="thin"/>
      <bottom style="medium"/>
    </border>
    <border>
      <left style="thin"/>
      <right style="thin"/>
      <top/>
      <bottom style="medium"/>
    </border>
    <border>
      <left style="thin"/>
      <right style="medium"/>
      <top/>
      <bottom style="medium"/>
    </border>
    <border>
      <left/>
      <right style="thin"/>
      <top/>
      <bottom style="medium"/>
    </border>
    <border>
      <left style="thin"/>
      <right/>
      <top style="medium"/>
      <bottom style="thin"/>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top style="thin"/>
      <bottom style="thin"/>
    </border>
    <border>
      <left/>
      <right style="medium"/>
      <top/>
      <bottom style="thin"/>
    </border>
    <border>
      <left style="medium"/>
      <right style="thin"/>
      <top style="medium"/>
      <bottom/>
    </border>
    <border>
      <left style="thin"/>
      <right style="thin"/>
      <top style="medium"/>
      <bottom/>
    </border>
    <border>
      <left style="thin"/>
      <right>
        <color indexed="63"/>
      </right>
      <top style="medium"/>
      <bottom style="medium"/>
    </border>
    <border>
      <left>
        <color indexed="63"/>
      </left>
      <right style="thin"/>
      <top style="medium"/>
      <bottom style="medium"/>
    </border>
    <border>
      <left style="medium"/>
      <right style="thin"/>
      <top>
        <color indexed="63"/>
      </top>
      <bottom style="thin"/>
    </border>
    <border>
      <left style="thin"/>
      <right style="thin"/>
      <top>
        <color indexed="63"/>
      </top>
      <bottom style="thin"/>
    </border>
    <border>
      <left style="thin"/>
      <right style="thin"/>
      <top style="medium"/>
      <bottom style="medium"/>
    </border>
    <border>
      <left style="medium"/>
      <right style="medium"/>
      <top/>
      <bottom/>
    </border>
    <border>
      <left style="thin"/>
      <right style="medium"/>
      <top style="medium"/>
      <bottom>
        <color indexed="63"/>
      </bottom>
    </border>
    <border>
      <left style="thin"/>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1" fillId="29" borderId="1" applyNumberFormat="0" applyAlignment="0" applyProtection="0"/>
    <xf numFmtId="0" fontId="6"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31" borderId="0" applyNumberFormat="0" applyBorder="0" applyAlignment="0" applyProtection="0"/>
    <xf numFmtId="0" fontId="3" fillId="0" borderId="0">
      <alignment/>
      <protection/>
    </xf>
    <xf numFmtId="0" fontId="1" fillId="32" borderId="4" applyNumberFormat="0" applyFont="0" applyAlignment="0" applyProtection="0"/>
    <xf numFmtId="9" fontId="1" fillId="0" borderId="0" applyFont="0" applyFill="0" applyBorder="0" applyAlignment="0" applyProtection="0"/>
    <xf numFmtId="0" fontId="75" fillId="21" borderId="5" applyNumberFormat="0" applyAlignment="0" applyProtection="0"/>
    <xf numFmtId="169" fontId="1"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81" fillId="0" borderId="8" applyNumberFormat="0" applyFill="0" applyAlignment="0" applyProtection="0"/>
    <xf numFmtId="0" fontId="81" fillId="0" borderId="0" applyNumberFormat="0" applyFill="0" applyBorder="0" applyAlignment="0" applyProtection="0"/>
    <xf numFmtId="0" fontId="82" fillId="0" borderId="9" applyNumberFormat="0" applyFill="0" applyAlignment="0" applyProtection="0"/>
    <xf numFmtId="171" fontId="1" fillId="0" borderId="0" applyFont="0" applyFill="0" applyBorder="0" applyAlignment="0" applyProtection="0"/>
  </cellStyleXfs>
  <cellXfs count="624">
    <xf numFmtId="0" fontId="0" fillId="0" borderId="0" xfId="0" applyFont="1" applyAlignment="1">
      <alignment/>
    </xf>
    <xf numFmtId="0" fontId="14" fillId="0" borderId="0" xfId="0" applyFont="1" applyBorder="1" applyAlignment="1">
      <alignment horizontal="center" vertical="center"/>
    </xf>
    <xf numFmtId="0" fontId="0" fillId="0" borderId="10" xfId="0" applyBorder="1" applyAlignment="1">
      <alignment vertical="top"/>
    </xf>
    <xf numFmtId="0" fontId="0" fillId="0" borderId="0" xfId="0"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13" fillId="0" borderId="0" xfId="0" applyFont="1" applyAlignment="1">
      <alignment/>
    </xf>
    <xf numFmtId="0" fontId="0" fillId="0" borderId="14" xfId="0" applyBorder="1" applyAlignment="1">
      <alignment/>
    </xf>
    <xf numFmtId="0" fontId="0" fillId="0" borderId="15" xfId="0" applyBorder="1" applyAlignment="1">
      <alignment/>
    </xf>
    <xf numFmtId="0" fontId="15" fillId="0" borderId="12" xfId="0" applyFont="1" applyBorder="1" applyAlignment="1">
      <alignment/>
    </xf>
    <xf numFmtId="0" fontId="15" fillId="0" borderId="16" xfId="0" applyFont="1" applyBorder="1" applyAlignment="1">
      <alignment/>
    </xf>
    <xf numFmtId="0" fontId="15" fillId="0" borderId="17" xfId="0" applyFont="1" applyBorder="1" applyAlignment="1">
      <alignment/>
    </xf>
    <xf numFmtId="0" fontId="15" fillId="0" borderId="0" xfId="0" applyFont="1" applyAlignment="1">
      <alignment horizontal="right"/>
    </xf>
    <xf numFmtId="0" fontId="15" fillId="0" borderId="0" xfId="0" applyFont="1" applyAlignment="1">
      <alignment horizontal="right" vertical="center"/>
    </xf>
    <xf numFmtId="0" fontId="16" fillId="33" borderId="0" xfId="0" applyFont="1" applyFill="1" applyBorder="1" applyAlignment="1" applyProtection="1">
      <alignment vertical="top"/>
      <protection hidden="1"/>
    </xf>
    <xf numFmtId="0" fontId="17" fillId="33" borderId="0" xfId="0" applyFont="1" applyFill="1" applyBorder="1" applyAlignment="1" applyProtection="1">
      <alignment vertical="top"/>
      <protection hidden="1"/>
    </xf>
    <xf numFmtId="0" fontId="0" fillId="33" borderId="0" xfId="0" applyFill="1" applyAlignment="1" applyProtection="1">
      <alignment/>
      <protection/>
    </xf>
    <xf numFmtId="0" fontId="0" fillId="33" borderId="0" xfId="0" applyFill="1" applyBorder="1" applyAlignment="1" applyProtection="1">
      <alignment/>
      <protection/>
    </xf>
    <xf numFmtId="0" fontId="18" fillId="33" borderId="0" xfId="0" applyFont="1" applyFill="1" applyBorder="1" applyAlignment="1" applyProtection="1">
      <alignment/>
      <protection/>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9"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Alignment="1">
      <alignment/>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top"/>
    </xf>
    <xf numFmtId="1" fontId="0" fillId="0" borderId="16" xfId="0" applyNumberFormat="1" applyFont="1" applyBorder="1" applyAlignment="1">
      <alignment horizontal="center" vertical="center" wrapText="1"/>
    </xf>
    <xf numFmtId="0" fontId="0" fillId="0" borderId="24" xfId="0" applyBorder="1" applyAlignment="1">
      <alignment horizontal="right" vertical="top"/>
    </xf>
    <xf numFmtId="0" fontId="20" fillId="0" borderId="25" xfId="0" applyFont="1" applyBorder="1" applyAlignment="1">
      <alignment horizontal="center" vertical="center" wrapText="1"/>
    </xf>
    <xf numFmtId="0" fontId="0" fillId="0" borderId="26" xfId="0" applyBorder="1" applyAlignment="1">
      <alignment/>
    </xf>
    <xf numFmtId="0" fontId="0" fillId="0" borderId="15" xfId="0" applyBorder="1" applyAlignment="1">
      <alignment horizontal="right"/>
    </xf>
    <xf numFmtId="0" fontId="0" fillId="0" borderId="0" xfId="0" applyAlignment="1" applyProtection="1">
      <alignment/>
      <protection hidden="1"/>
    </xf>
    <xf numFmtId="0" fontId="17" fillId="34" borderId="15" xfId="0" applyFont="1" applyFill="1" applyBorder="1" applyAlignment="1" applyProtection="1">
      <alignment horizontal="center" vertical="top"/>
      <protection hidden="1"/>
    </xf>
    <xf numFmtId="0" fontId="17" fillId="34" borderId="0" xfId="0" applyFont="1" applyFill="1" applyBorder="1" applyAlignment="1" applyProtection="1">
      <alignment horizontal="center" vertical="top"/>
      <protection hidden="1"/>
    </xf>
    <xf numFmtId="0" fontId="0" fillId="34" borderId="0" xfId="0" applyFont="1" applyFill="1" applyBorder="1" applyAlignment="1" applyProtection="1">
      <alignment/>
      <protection hidden="1"/>
    </xf>
    <xf numFmtId="0" fontId="13" fillId="34" borderId="0" xfId="0" applyFont="1" applyFill="1" applyBorder="1" applyAlignment="1" applyProtection="1">
      <alignment/>
      <protection hidden="1"/>
    </xf>
    <xf numFmtId="0" fontId="13" fillId="34" borderId="12" xfId="0" applyFont="1" applyFill="1" applyBorder="1" applyAlignment="1" applyProtection="1">
      <alignment/>
      <protection hidden="1"/>
    </xf>
    <xf numFmtId="0" fontId="14" fillId="0" borderId="15" xfId="0" applyFont="1" applyFill="1" applyBorder="1" applyAlignment="1" applyProtection="1">
      <alignment vertical="center"/>
      <protection hidden="1"/>
    </xf>
    <xf numFmtId="0" fontId="14"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0" fillId="0" borderId="0" xfId="0" applyAlignment="1" applyProtection="1">
      <alignment/>
      <protection hidden="1" locked="0"/>
    </xf>
    <xf numFmtId="0" fontId="22" fillId="34" borderId="27" xfId="0" applyFont="1" applyFill="1" applyBorder="1" applyAlignment="1" applyProtection="1">
      <alignment horizontal="center"/>
      <protection locked="0"/>
    </xf>
    <xf numFmtId="0" fontId="21" fillId="34" borderId="20" xfId="0" applyFont="1" applyFill="1" applyBorder="1" applyAlignment="1" applyProtection="1">
      <alignment horizontal="center" vertical="center"/>
      <protection locked="0"/>
    </xf>
    <xf numFmtId="0" fontId="22" fillId="34" borderId="28" xfId="0" applyFont="1" applyFill="1" applyBorder="1" applyAlignment="1" applyProtection="1">
      <alignment horizontal="center"/>
      <protection locked="0"/>
    </xf>
    <xf numFmtId="0" fontId="22" fillId="35" borderId="12" xfId="0" applyFont="1" applyFill="1" applyBorder="1" applyAlignment="1" applyProtection="1">
      <alignment horizontal="center"/>
      <protection hidden="1"/>
    </xf>
    <xf numFmtId="0" fontId="22" fillId="34" borderId="0" xfId="0" applyFont="1" applyFill="1" applyBorder="1" applyAlignment="1" applyProtection="1">
      <alignment horizontal="center"/>
      <protection locked="0"/>
    </xf>
    <xf numFmtId="0" fontId="22" fillId="34" borderId="29" xfId="0" applyFont="1" applyFill="1" applyBorder="1" applyAlignment="1" applyProtection="1">
      <alignment/>
      <protection locked="0"/>
    </xf>
    <xf numFmtId="0" fontId="22" fillId="34" borderId="10" xfId="0" applyFont="1" applyFill="1" applyBorder="1" applyAlignment="1" applyProtection="1">
      <alignment/>
      <protection locked="0"/>
    </xf>
    <xf numFmtId="173" fontId="22" fillId="34" borderId="29" xfId="0" applyNumberFormat="1" applyFont="1" applyFill="1" applyBorder="1" applyAlignment="1" applyProtection="1">
      <alignment horizontal="center" shrinkToFit="1"/>
      <protection/>
    </xf>
    <xf numFmtId="0" fontId="21" fillId="34" borderId="29" xfId="0" applyFont="1" applyFill="1" applyBorder="1" applyAlignment="1" applyProtection="1">
      <alignment vertical="center" shrinkToFit="1"/>
      <protection/>
    </xf>
    <xf numFmtId="173" fontId="22" fillId="34" borderId="10" xfId="0" applyNumberFormat="1" applyFont="1" applyFill="1" applyBorder="1" applyAlignment="1" applyProtection="1">
      <alignment horizontal="center" shrinkToFit="1"/>
      <protection/>
    </xf>
    <xf numFmtId="173" fontId="22" fillId="34" borderId="30" xfId="0" applyNumberFormat="1" applyFont="1" applyFill="1" applyBorder="1" applyAlignment="1" applyProtection="1">
      <alignment horizontal="center" vertical="center" shrinkToFit="1"/>
      <protection locked="0"/>
    </xf>
    <xf numFmtId="173" fontId="22" fillId="34" borderId="30" xfId="0" applyNumberFormat="1" applyFont="1" applyFill="1" applyBorder="1" applyAlignment="1" applyProtection="1">
      <alignment horizontal="center" shrinkToFit="1"/>
      <protection locked="0"/>
    </xf>
    <xf numFmtId="0" fontId="22" fillId="34" borderId="30" xfId="0" applyFont="1" applyFill="1" applyBorder="1" applyAlignment="1" applyProtection="1">
      <alignment shrinkToFit="1"/>
      <protection locked="0"/>
    </xf>
    <xf numFmtId="173" fontId="22" fillId="34" borderId="25" xfId="0" applyNumberFormat="1" applyFont="1" applyFill="1" applyBorder="1" applyAlignment="1" applyProtection="1">
      <alignment horizontal="center" shrinkToFit="1"/>
      <protection locked="0"/>
    </xf>
    <xf numFmtId="173" fontId="22" fillId="34" borderId="30" xfId="0" applyNumberFormat="1" applyFont="1" applyFill="1" applyBorder="1" applyAlignment="1" applyProtection="1">
      <alignment shrinkToFit="1"/>
      <protection locked="0"/>
    </xf>
    <xf numFmtId="0" fontId="0" fillId="0" borderId="26" xfId="0" applyBorder="1" applyAlignment="1" applyProtection="1">
      <alignment/>
      <protection hidden="1"/>
    </xf>
    <xf numFmtId="0" fontId="22" fillId="34" borderId="15" xfId="0" applyFont="1" applyFill="1" applyBorder="1" applyAlignment="1" applyProtection="1">
      <alignment/>
      <protection hidden="1"/>
    </xf>
    <xf numFmtId="0" fontId="22" fillId="34" borderId="0" xfId="0" applyFont="1" applyFill="1" applyBorder="1" applyAlignment="1" applyProtection="1">
      <alignment/>
      <protection hidden="1"/>
    </xf>
    <xf numFmtId="0" fontId="22" fillId="34" borderId="26" xfId="0" applyFont="1" applyFill="1" applyBorder="1" applyAlignment="1" applyProtection="1">
      <alignment/>
      <protection hidden="1"/>
    </xf>
    <xf numFmtId="0" fontId="14" fillId="34" borderId="15" xfId="0" applyFont="1" applyFill="1" applyBorder="1" applyAlignment="1" applyProtection="1">
      <alignment horizontal="center" vertical="center"/>
      <protection hidden="1"/>
    </xf>
    <xf numFmtId="0" fontId="21" fillId="34" borderId="15" xfId="0" applyFont="1" applyFill="1" applyBorder="1" applyAlignment="1" applyProtection="1">
      <alignment/>
      <protection hidden="1"/>
    </xf>
    <xf numFmtId="0" fontId="21" fillId="34" borderId="0" xfId="0" applyFont="1" applyFill="1" applyBorder="1" applyAlignment="1" applyProtection="1">
      <alignment/>
      <protection hidden="1"/>
    </xf>
    <xf numFmtId="0" fontId="0" fillId="0" borderId="0" xfId="0" applyFont="1" applyAlignment="1" applyProtection="1">
      <alignment/>
      <protection hidden="1"/>
    </xf>
    <xf numFmtId="0" fontId="21" fillId="34" borderId="15" xfId="0" applyFont="1" applyFill="1" applyBorder="1" applyAlignment="1" applyProtection="1">
      <alignment horizontal="left" shrinkToFit="1"/>
      <protection hidden="1"/>
    </xf>
    <xf numFmtId="0" fontId="21" fillId="34" borderId="0" xfId="0" applyFont="1" applyFill="1" applyBorder="1" applyAlignment="1" applyProtection="1">
      <alignment horizontal="left" shrinkToFit="1"/>
      <protection hidden="1"/>
    </xf>
    <xf numFmtId="0" fontId="21" fillId="34" borderId="0" xfId="0" applyFont="1" applyFill="1" applyBorder="1" applyAlignment="1" applyProtection="1">
      <alignment horizontal="right" shrinkToFit="1"/>
      <protection hidden="1"/>
    </xf>
    <xf numFmtId="176" fontId="22" fillId="34" borderId="0" xfId="0" applyNumberFormat="1" applyFont="1" applyFill="1" applyBorder="1" applyAlignment="1" applyProtection="1">
      <alignment horizontal="left" shrinkToFit="1"/>
      <protection hidden="1"/>
    </xf>
    <xf numFmtId="0" fontId="21" fillId="34" borderId="0" xfId="0" applyFont="1" applyFill="1" applyBorder="1" applyAlignment="1" applyProtection="1">
      <alignment shrinkToFit="1"/>
      <protection hidden="1"/>
    </xf>
    <xf numFmtId="0" fontId="21" fillId="34" borderId="13" xfId="0" applyFont="1" applyFill="1" applyBorder="1" applyAlignment="1" applyProtection="1">
      <alignment horizontal="left" shrinkToFit="1"/>
      <protection hidden="1"/>
    </xf>
    <xf numFmtId="0" fontId="21" fillId="34" borderId="12" xfId="0" applyFont="1" applyFill="1" applyBorder="1" applyAlignment="1" applyProtection="1">
      <alignment horizontal="left" shrinkToFit="1"/>
      <protection hidden="1"/>
    </xf>
    <xf numFmtId="0" fontId="22" fillId="34" borderId="11" xfId="0" applyFont="1" applyFill="1" applyBorder="1" applyAlignment="1" applyProtection="1">
      <alignment horizontal="left" shrinkToFit="1"/>
      <protection hidden="1"/>
    </xf>
    <xf numFmtId="0" fontId="0" fillId="0" borderId="11" xfId="0" applyBorder="1" applyAlignment="1" applyProtection="1">
      <alignment/>
      <protection hidden="1"/>
    </xf>
    <xf numFmtId="0" fontId="0" fillId="0" borderId="0" xfId="0" applyFont="1" applyBorder="1" applyAlignment="1" applyProtection="1">
      <alignment/>
      <protection hidden="1"/>
    </xf>
    <xf numFmtId="0" fontId="22" fillId="34" borderId="30" xfId="0" applyFont="1" applyFill="1" applyBorder="1" applyAlignment="1" applyProtection="1">
      <alignment horizontal="center"/>
      <protection locked="0"/>
    </xf>
    <xf numFmtId="0" fontId="22" fillId="34" borderId="0" xfId="0" applyFont="1" applyFill="1" applyBorder="1" applyAlignment="1" applyProtection="1">
      <alignment horizontal="left" shrinkToFit="1"/>
      <protection hidden="1"/>
    </xf>
    <xf numFmtId="0" fontId="14" fillId="34" borderId="0" xfId="0" applyFont="1" applyFill="1" applyBorder="1" applyAlignment="1" applyProtection="1">
      <alignment horizontal="center"/>
      <protection hidden="1"/>
    </xf>
    <xf numFmtId="0" fontId="22" fillId="34" borderId="12" xfId="0" applyFont="1" applyFill="1" applyBorder="1" applyAlignment="1" applyProtection="1">
      <alignment horizontal="left" shrinkToFit="1"/>
      <protection hidden="1"/>
    </xf>
    <xf numFmtId="0" fontId="24" fillId="33" borderId="0" xfId="0" applyFont="1" applyFill="1" applyBorder="1" applyAlignment="1" applyProtection="1">
      <alignment vertical="top"/>
      <protection hidden="1"/>
    </xf>
    <xf numFmtId="0" fontId="0" fillId="0" borderId="0" xfId="0" applyAlignment="1">
      <alignment horizontal="center"/>
    </xf>
    <xf numFmtId="0" fontId="26" fillId="0" borderId="0" xfId="0" applyFont="1" applyAlignment="1">
      <alignment horizontal="center" vertical="center"/>
    </xf>
    <xf numFmtId="0" fontId="13" fillId="0" borderId="0" xfId="0" applyFont="1" applyAlignment="1">
      <alignment horizontal="left"/>
    </xf>
    <xf numFmtId="0" fontId="20" fillId="0" borderId="31" xfId="0" applyFont="1" applyBorder="1" applyAlignment="1">
      <alignment horizontal="center" vertical="center" wrapText="1"/>
    </xf>
    <xf numFmtId="0" fontId="13" fillId="0" borderId="0" xfId="0" applyFont="1" applyAlignment="1">
      <alignment/>
    </xf>
    <xf numFmtId="0" fontId="7"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left" vertical="center" indent="5"/>
    </xf>
    <xf numFmtId="0" fontId="19" fillId="0" borderId="0" xfId="0" applyFont="1" applyAlignment="1">
      <alignment horizontal="center" vertical="center"/>
    </xf>
    <xf numFmtId="0" fontId="8" fillId="0" borderId="0" xfId="0" applyFont="1" applyAlignment="1">
      <alignment horizontal="left" vertical="center" indent="5"/>
    </xf>
    <xf numFmtId="0" fontId="19" fillId="0" borderId="0" xfId="0" applyFont="1" applyAlignment="1">
      <alignment horizontal="justify" vertical="center"/>
    </xf>
    <xf numFmtId="0" fontId="19" fillId="0" borderId="0" xfId="0" applyFont="1" applyAlignment="1">
      <alignment horizontal="center" vertical="center"/>
    </xf>
    <xf numFmtId="49" fontId="13" fillId="0" borderId="0" xfId="0" applyNumberFormat="1" applyFont="1" applyAlignment="1">
      <alignment horizontal="left"/>
    </xf>
    <xf numFmtId="0" fontId="0" fillId="0" borderId="0" xfId="0" applyAlignment="1">
      <alignment horizontal="right"/>
    </xf>
    <xf numFmtId="0" fontId="13" fillId="0" borderId="0" xfId="0" applyFont="1" applyAlignment="1">
      <alignment/>
    </xf>
    <xf numFmtId="0" fontId="8" fillId="0" borderId="0" xfId="0" applyFont="1" applyAlignment="1">
      <alignment vertical="center" wrapText="1"/>
    </xf>
    <xf numFmtId="0" fontId="8" fillId="0" borderId="0" xfId="0" applyFont="1" applyAlignment="1">
      <alignment horizontal="justify" vertical="center"/>
    </xf>
    <xf numFmtId="0" fontId="0" fillId="0" borderId="0" xfId="0" applyAlignment="1">
      <alignment vertical="top"/>
    </xf>
    <xf numFmtId="0" fontId="0" fillId="0" borderId="32" xfId="0" applyFont="1" applyBorder="1" applyAlignment="1">
      <alignment vertical="top" wrapText="1"/>
    </xf>
    <xf numFmtId="0" fontId="2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3" xfId="0" applyBorder="1" applyAlignment="1">
      <alignment horizontal="right" vertical="center"/>
    </xf>
    <xf numFmtId="0" fontId="22" fillId="34" borderId="29" xfId="0" applyFont="1" applyFill="1" applyBorder="1" applyAlignment="1" applyProtection="1">
      <alignment horizontal="center"/>
      <protection locked="0"/>
    </xf>
    <xf numFmtId="14" fontId="0" fillId="0" borderId="0" xfId="0" applyNumberFormat="1" applyBorder="1" applyAlignment="1">
      <alignment horizontal="center"/>
    </xf>
    <xf numFmtId="0" fontId="8" fillId="0" borderId="0" xfId="0" applyFont="1" applyAlignment="1">
      <alignment horizontal="justify" vertical="top" wrapText="1"/>
    </xf>
    <xf numFmtId="0" fontId="0" fillId="0" borderId="0" xfId="0" applyAlignment="1" applyProtection="1">
      <alignment vertical="top"/>
      <protection hidden="1"/>
    </xf>
    <xf numFmtId="1" fontId="22" fillId="34" borderId="35" xfId="0" applyNumberFormat="1" applyFont="1" applyFill="1" applyBorder="1" applyAlignment="1" applyProtection="1">
      <alignment horizontal="center"/>
      <protection locked="0"/>
    </xf>
    <xf numFmtId="1" fontId="21" fillId="34" borderId="36" xfId="0" applyNumberFormat="1" applyFont="1" applyFill="1" applyBorder="1" applyAlignment="1" applyProtection="1">
      <alignment horizontal="center"/>
      <protection hidden="1"/>
    </xf>
    <xf numFmtId="0" fontId="22" fillId="34" borderId="25" xfId="0" applyFont="1" applyFill="1" applyBorder="1" applyAlignment="1" applyProtection="1">
      <alignment horizontal="center"/>
      <protection locked="0"/>
    </xf>
    <xf numFmtId="0" fontId="22" fillId="34" borderId="37" xfId="0" applyFont="1" applyFill="1" applyBorder="1" applyAlignment="1" applyProtection="1">
      <alignment horizontal="center"/>
      <protection locked="0"/>
    </xf>
    <xf numFmtId="0" fontId="0" fillId="0" borderId="0" xfId="0" applyBorder="1" applyAlignment="1" applyProtection="1">
      <alignment/>
      <protection hidden="1" locked="0"/>
    </xf>
    <xf numFmtId="173" fontId="21" fillId="34" borderId="36" xfId="0" applyNumberFormat="1" applyFont="1" applyFill="1" applyBorder="1" applyAlignment="1" applyProtection="1">
      <alignment horizontal="center" shrinkToFit="1"/>
      <protection hidden="1"/>
    </xf>
    <xf numFmtId="0" fontId="8" fillId="0" borderId="0" xfId="0" applyFont="1" applyAlignment="1">
      <alignment vertical="center"/>
    </xf>
    <xf numFmtId="0" fontId="24" fillId="33" borderId="0" xfId="0" applyFont="1" applyFill="1" applyAlignment="1">
      <alignment vertical="center"/>
    </xf>
    <xf numFmtId="173" fontId="0" fillId="0" borderId="25" xfId="0" applyNumberFormat="1" applyBorder="1" applyAlignment="1">
      <alignment horizontal="right" vertical="center" shrinkToFit="1"/>
    </xf>
    <xf numFmtId="173" fontId="0" fillId="0" borderId="38" xfId="0" applyNumberFormat="1" applyBorder="1" applyAlignment="1">
      <alignment horizontal="right" vertical="center" shrinkToFit="1"/>
    </xf>
    <xf numFmtId="49" fontId="13" fillId="0" borderId="39" xfId="0" applyNumberFormat="1" applyFont="1" applyBorder="1" applyAlignment="1">
      <alignment horizontal="center" vertical="top" wrapText="1"/>
    </xf>
    <xf numFmtId="0" fontId="0" fillId="0" borderId="37" xfId="0" applyBorder="1" applyAlignment="1">
      <alignment horizontal="right" vertical="top"/>
    </xf>
    <xf numFmtId="0" fontId="0" fillId="0" borderId="28" xfId="0" applyBorder="1" applyAlignment="1">
      <alignment horizontal="right" vertical="top"/>
    </xf>
    <xf numFmtId="0" fontId="0" fillId="0" borderId="40" xfId="0" applyBorder="1" applyAlignment="1">
      <alignment horizontal="right" vertical="top"/>
    </xf>
    <xf numFmtId="0" fontId="0" fillId="0" borderId="41" xfId="0" applyBorder="1" applyAlignment="1">
      <alignment horizontal="right" vertical="top"/>
    </xf>
    <xf numFmtId="0" fontId="0" fillId="0" borderId="30" xfId="0" applyBorder="1" applyAlignment="1">
      <alignment horizontal="right" vertical="center"/>
    </xf>
    <xf numFmtId="0" fontId="0" fillId="0" borderId="42" xfId="0" applyBorder="1" applyAlignment="1">
      <alignment horizontal="right" vertical="top"/>
    </xf>
    <xf numFmtId="0" fontId="0" fillId="0" borderId="34" xfId="0" applyBorder="1" applyAlignment="1">
      <alignment horizontal="right" vertical="top"/>
    </xf>
    <xf numFmtId="0" fontId="0" fillId="0" borderId="43" xfId="0" applyBorder="1" applyAlignment="1">
      <alignment horizontal="left" vertical="top" shrinkToFit="1"/>
    </xf>
    <xf numFmtId="0" fontId="0" fillId="0" borderId="44" xfId="0" applyBorder="1" applyAlignment="1">
      <alignment vertical="top" shrinkToFit="1"/>
    </xf>
    <xf numFmtId="0" fontId="0" fillId="0" borderId="45" xfId="0" applyBorder="1" applyAlignment="1">
      <alignment vertical="top" shrinkToFit="1"/>
    </xf>
    <xf numFmtId="49" fontId="13" fillId="0" borderId="46" xfId="0" applyNumberFormat="1" applyFont="1" applyBorder="1" applyAlignment="1">
      <alignment horizontal="center" vertical="center" wrapText="1"/>
    </xf>
    <xf numFmtId="0" fontId="0" fillId="36" borderId="0" xfId="0" applyFill="1" applyAlignment="1" applyProtection="1">
      <alignment/>
      <protection hidden="1"/>
    </xf>
    <xf numFmtId="0" fontId="13" fillId="36" borderId="18" xfId="0" applyFont="1" applyFill="1" applyBorder="1" applyAlignment="1" applyProtection="1">
      <alignment vertical="center"/>
      <protection hidden="1"/>
    </xf>
    <xf numFmtId="176" fontId="14" fillId="36" borderId="19" xfId="0" applyNumberFormat="1" applyFont="1" applyFill="1" applyBorder="1" applyAlignment="1" applyProtection="1">
      <alignment horizontal="left" vertical="center"/>
      <protection hidden="1"/>
    </xf>
    <xf numFmtId="176" fontId="14" fillId="36" borderId="20" xfId="0" applyNumberFormat="1" applyFont="1" applyFill="1" applyBorder="1" applyAlignment="1" applyProtection="1">
      <alignment horizontal="center" vertical="center"/>
      <protection hidden="1"/>
    </xf>
    <xf numFmtId="0" fontId="11" fillId="36" borderId="19" xfId="0" applyFont="1" applyFill="1" applyBorder="1" applyAlignment="1" applyProtection="1">
      <alignment horizontal="center" vertical="center"/>
      <protection hidden="1"/>
    </xf>
    <xf numFmtId="0" fontId="13" fillId="36" borderId="20" xfId="0" applyFont="1" applyFill="1" applyBorder="1" applyAlignment="1" applyProtection="1">
      <alignment horizontal="center" vertical="center"/>
      <protection hidden="1"/>
    </xf>
    <xf numFmtId="0" fontId="23" fillId="36" borderId="16" xfId="0" applyFont="1" applyFill="1" applyBorder="1" applyAlignment="1" applyProtection="1">
      <alignment horizontal="center" vertical="center"/>
      <protection hidden="1"/>
    </xf>
    <xf numFmtId="0" fontId="23" fillId="36" borderId="0" xfId="0" applyFont="1" applyFill="1" applyBorder="1" applyAlignment="1" applyProtection="1">
      <alignment vertical="center"/>
      <protection hidden="1"/>
    </xf>
    <xf numFmtId="173" fontId="14" fillId="34" borderId="30" xfId="0" applyNumberFormat="1" applyFont="1" applyFill="1" applyBorder="1" applyAlignment="1" applyProtection="1">
      <alignment shrinkToFit="1"/>
      <protection hidden="1"/>
    </xf>
    <xf numFmtId="0" fontId="37" fillId="36" borderId="47" xfId="0" applyFont="1" applyFill="1" applyBorder="1" applyAlignment="1" applyProtection="1">
      <alignment vertical="center"/>
      <protection hidden="1"/>
    </xf>
    <xf numFmtId="0" fontId="37" fillId="36" borderId="0" xfId="0" applyFont="1" applyFill="1" applyBorder="1" applyAlignment="1" applyProtection="1">
      <alignment vertical="center"/>
      <protection hidden="1"/>
    </xf>
    <xf numFmtId="0" fontId="37" fillId="36" borderId="48" xfId="0" applyFont="1" applyFill="1" applyBorder="1" applyAlignment="1" applyProtection="1">
      <alignment vertical="center"/>
      <protection hidden="1"/>
    </xf>
    <xf numFmtId="173" fontId="1" fillId="34" borderId="30" xfId="0" applyNumberFormat="1" applyFont="1" applyFill="1" applyBorder="1" applyAlignment="1" applyProtection="1">
      <alignment shrinkToFit="1"/>
      <protection hidden="1"/>
    </xf>
    <xf numFmtId="1" fontId="13" fillId="37" borderId="0" xfId="0" applyNumberFormat="1" applyFont="1" applyFill="1" applyBorder="1" applyAlignment="1">
      <alignment horizontal="center"/>
    </xf>
    <xf numFmtId="0" fontId="0" fillId="37" borderId="0" xfId="0" applyFill="1" applyBorder="1" applyAlignment="1">
      <alignment/>
    </xf>
    <xf numFmtId="0" fontId="13" fillId="37" borderId="0" xfId="0" applyFont="1" applyFill="1" applyBorder="1" applyAlignment="1">
      <alignment vertical="center"/>
    </xf>
    <xf numFmtId="0" fontId="0" fillId="37" borderId="0" xfId="0" applyFont="1" applyFill="1" applyBorder="1" applyAlignment="1">
      <alignment/>
    </xf>
    <xf numFmtId="0" fontId="1" fillId="37" borderId="0" xfId="0" applyFont="1" applyFill="1" applyBorder="1" applyAlignment="1">
      <alignment vertical="center" wrapText="1"/>
    </xf>
    <xf numFmtId="49" fontId="0" fillId="37" borderId="0" xfId="0" applyNumberFormat="1" applyFont="1" applyFill="1" applyBorder="1" applyAlignment="1">
      <alignment/>
    </xf>
    <xf numFmtId="49" fontId="0" fillId="37" borderId="0" xfId="0" applyNumberFormat="1" applyFont="1" applyFill="1" applyBorder="1" applyAlignment="1">
      <alignment horizontal="center"/>
    </xf>
    <xf numFmtId="0" fontId="0" fillId="37" borderId="0" xfId="0" applyFont="1" applyFill="1" applyBorder="1" applyAlignment="1">
      <alignment vertical="center" wrapText="1"/>
    </xf>
    <xf numFmtId="173" fontId="0" fillId="37" borderId="0" xfId="0" applyNumberFormat="1" applyFont="1" applyFill="1" applyBorder="1" applyAlignment="1">
      <alignment/>
    </xf>
    <xf numFmtId="49" fontId="0" fillId="37" borderId="0" xfId="0" applyNumberFormat="1" applyFont="1" applyFill="1" applyBorder="1" applyAlignment="1">
      <alignment horizontal="left"/>
    </xf>
    <xf numFmtId="1" fontId="0" fillId="37" borderId="0" xfId="0" applyNumberFormat="1" applyFont="1" applyFill="1" applyBorder="1" applyAlignment="1">
      <alignment/>
    </xf>
    <xf numFmtId="0" fontId="0" fillId="4" borderId="49" xfId="0" applyFill="1" applyBorder="1" applyAlignment="1">
      <alignment/>
    </xf>
    <xf numFmtId="0" fontId="3" fillId="4" borderId="49" xfId="0" applyFont="1" applyFill="1" applyBorder="1" applyAlignment="1">
      <alignment horizontal="left"/>
    </xf>
    <xf numFmtId="174" fontId="5" fillId="4" borderId="49" xfId="50" applyNumberFormat="1" applyFont="1" applyFill="1" applyBorder="1">
      <alignment/>
      <protection/>
    </xf>
    <xf numFmtId="3" fontId="5" fillId="4" borderId="49" xfId="50" applyNumberFormat="1" applyFont="1" applyFill="1" applyBorder="1">
      <alignment/>
      <protection/>
    </xf>
    <xf numFmtId="175" fontId="5" fillId="4" borderId="49" xfId="52" applyNumberFormat="1" applyFont="1" applyFill="1" applyBorder="1" applyAlignment="1">
      <alignment/>
    </xf>
    <xf numFmtId="170" fontId="5" fillId="4" borderId="49" xfId="47" applyFont="1" applyFill="1" applyBorder="1" applyAlignment="1">
      <alignment/>
    </xf>
    <xf numFmtId="0" fontId="0" fillId="4" borderId="50" xfId="0" applyFill="1" applyBorder="1" applyAlignment="1">
      <alignment/>
    </xf>
    <xf numFmtId="0" fontId="3" fillId="4" borderId="50" xfId="0" applyFont="1" applyFill="1" applyBorder="1" applyAlignment="1">
      <alignment horizontal="left"/>
    </xf>
    <xf numFmtId="170" fontId="5" fillId="4" borderId="50" xfId="47" applyFont="1" applyFill="1" applyBorder="1" applyAlignment="1">
      <alignment/>
    </xf>
    <xf numFmtId="173" fontId="0" fillId="4" borderId="50" xfId="0" applyNumberFormat="1" applyFill="1" applyBorder="1" applyAlignment="1">
      <alignment/>
    </xf>
    <xf numFmtId="0" fontId="2" fillId="38" borderId="51" xfId="0" applyFont="1" applyFill="1" applyBorder="1" applyAlignment="1">
      <alignment horizontal="center" vertical="center" wrapText="1"/>
    </xf>
    <xf numFmtId="0" fontId="4" fillId="38" borderId="51" xfId="50" applyFont="1" applyFill="1" applyBorder="1" applyAlignment="1">
      <alignment horizontal="center" vertical="center" wrapText="1"/>
      <protection/>
    </xf>
    <xf numFmtId="171" fontId="4" fillId="38" borderId="51" xfId="63" applyFont="1" applyFill="1" applyBorder="1" applyAlignment="1">
      <alignment horizontal="center" vertical="center" wrapText="1"/>
    </xf>
    <xf numFmtId="173" fontId="4" fillId="38" borderId="51" xfId="50" applyNumberFormat="1" applyFont="1" applyFill="1" applyBorder="1" applyAlignment="1">
      <alignment horizontal="center" vertical="center" wrapText="1"/>
      <protection/>
    </xf>
    <xf numFmtId="0" fontId="13" fillId="39" borderId="51" xfId="0" applyFont="1" applyFill="1" applyBorder="1" applyAlignment="1">
      <alignment horizontal="center" vertical="center"/>
    </xf>
    <xf numFmtId="0" fontId="2" fillId="39" borderId="51" xfId="0" applyFont="1" applyFill="1" applyBorder="1" applyAlignment="1">
      <alignment horizontal="center" vertical="center"/>
    </xf>
    <xf numFmtId="0" fontId="25" fillId="39" borderId="51" xfId="0" applyFont="1" applyFill="1" applyBorder="1" applyAlignment="1">
      <alignment vertical="center" wrapText="1"/>
    </xf>
    <xf numFmtId="0" fontId="13" fillId="39" borderId="51" xfId="0" applyFont="1" applyFill="1" applyBorder="1" applyAlignment="1">
      <alignment vertical="center"/>
    </xf>
    <xf numFmtId="173" fontId="0" fillId="4" borderId="52" xfId="0" applyNumberFormat="1" applyFill="1" applyBorder="1" applyAlignment="1">
      <alignment/>
    </xf>
    <xf numFmtId="0" fontId="0" fillId="7" borderId="53" xfId="0" applyFill="1" applyBorder="1" applyAlignment="1">
      <alignment/>
    </xf>
    <xf numFmtId="0" fontId="27" fillId="7" borderId="53" xfId="0" applyFont="1" applyFill="1" applyBorder="1" applyAlignment="1">
      <alignment/>
    </xf>
    <xf numFmtId="0" fontId="0" fillId="7" borderId="53" xfId="0" applyFill="1" applyBorder="1" applyAlignment="1">
      <alignment horizontal="center"/>
    </xf>
    <xf numFmtId="0" fontId="27" fillId="7" borderId="53" xfId="0" applyFont="1" applyFill="1" applyBorder="1" applyAlignment="1">
      <alignment horizontal="center"/>
    </xf>
    <xf numFmtId="0" fontId="0" fillId="7" borderId="53" xfId="0" applyFont="1" applyFill="1" applyBorder="1" applyAlignment="1">
      <alignment vertical="center"/>
    </xf>
    <xf numFmtId="0" fontId="28" fillId="7" borderId="53" xfId="0" applyFont="1" applyFill="1" applyBorder="1" applyAlignment="1">
      <alignment horizontal="center" vertical="center" wrapText="1"/>
    </xf>
    <xf numFmtId="0" fontId="1" fillId="7" borderId="53" xfId="0" applyFont="1" applyFill="1" applyBorder="1" applyAlignment="1">
      <alignment horizontal="left" vertical="center"/>
    </xf>
    <xf numFmtId="0" fontId="1" fillId="7" borderId="53" xfId="0" applyFont="1" applyFill="1" applyBorder="1" applyAlignment="1">
      <alignment horizontal="left" vertical="center" wrapText="1"/>
    </xf>
    <xf numFmtId="0" fontId="0" fillId="7" borderId="53" xfId="0" applyFont="1" applyFill="1" applyBorder="1" applyAlignment="1">
      <alignment/>
    </xf>
    <xf numFmtId="0" fontId="1" fillId="7" borderId="53" xfId="0" applyFont="1" applyFill="1" applyBorder="1" applyAlignment="1">
      <alignment vertical="center" wrapText="1"/>
    </xf>
    <xf numFmtId="177" fontId="1" fillId="7" borderId="53" xfId="0" applyNumberFormat="1" applyFont="1" applyFill="1" applyBorder="1" applyAlignment="1">
      <alignment horizontal="center" vertical="center" wrapText="1"/>
    </xf>
    <xf numFmtId="49" fontId="0" fillId="7" borderId="53" xfId="0" applyNumberFormat="1" applyFont="1" applyFill="1" applyBorder="1" applyAlignment="1">
      <alignment/>
    </xf>
    <xf numFmtId="3" fontId="27" fillId="7" borderId="53" xfId="0" applyNumberFormat="1" applyFont="1" applyFill="1" applyBorder="1" applyAlignment="1">
      <alignment horizontal="center"/>
    </xf>
    <xf numFmtId="177" fontId="27" fillId="7" borderId="53" xfId="0" applyNumberFormat="1" applyFont="1" applyFill="1" applyBorder="1" applyAlignment="1">
      <alignment horizontal="center"/>
    </xf>
    <xf numFmtId="0" fontId="0" fillId="7" borderId="53" xfId="0" applyFill="1" applyBorder="1" applyAlignment="1">
      <alignment horizontal="left" vertical="center"/>
    </xf>
    <xf numFmtId="0" fontId="12" fillId="7" borderId="53" xfId="0" applyFont="1" applyFill="1" applyBorder="1" applyAlignment="1">
      <alignment horizontal="left" vertical="center"/>
    </xf>
    <xf numFmtId="49" fontId="1" fillId="7" borderId="53" xfId="0" applyNumberFormat="1" applyFont="1" applyFill="1" applyBorder="1" applyAlignment="1">
      <alignment horizontal="left" vertical="center" wrapText="1"/>
    </xf>
    <xf numFmtId="0" fontId="0" fillId="7" borderId="53" xfId="0" applyFont="1" applyFill="1" applyBorder="1" applyAlignment="1">
      <alignment vertical="center" wrapText="1"/>
    </xf>
    <xf numFmtId="0" fontId="0" fillId="7" borderId="54" xfId="0" applyFill="1" applyBorder="1" applyAlignment="1">
      <alignment/>
    </xf>
    <xf numFmtId="0" fontId="0" fillId="7" borderId="54" xfId="0" applyFill="1" applyBorder="1" applyAlignment="1">
      <alignment horizontal="center"/>
    </xf>
    <xf numFmtId="0" fontId="27" fillId="7" borderId="54" xfId="0" applyFont="1" applyFill="1" applyBorder="1" applyAlignment="1">
      <alignment horizontal="center"/>
    </xf>
    <xf numFmtId="0" fontId="0" fillId="7" borderId="54" xfId="0" applyFont="1" applyFill="1" applyBorder="1" applyAlignment="1">
      <alignment vertical="center"/>
    </xf>
    <xf numFmtId="0" fontId="28" fillId="7" borderId="54" xfId="0" applyFont="1" applyFill="1" applyBorder="1" applyAlignment="1">
      <alignment horizontal="center" vertical="center" wrapText="1"/>
    </xf>
    <xf numFmtId="0" fontId="1" fillId="7" borderId="54" xfId="0" applyFont="1" applyFill="1" applyBorder="1" applyAlignment="1">
      <alignment horizontal="left" vertical="center"/>
    </xf>
    <xf numFmtId="0" fontId="1" fillId="7" borderId="54" xfId="0" applyFont="1" applyFill="1" applyBorder="1" applyAlignment="1">
      <alignment horizontal="left" vertical="center" wrapText="1"/>
    </xf>
    <xf numFmtId="0" fontId="0" fillId="7" borderId="54" xfId="0" applyFont="1" applyFill="1" applyBorder="1" applyAlignment="1">
      <alignment/>
    </xf>
    <xf numFmtId="0" fontId="1" fillId="7" borderId="54" xfId="0" applyFont="1" applyFill="1" applyBorder="1" applyAlignment="1">
      <alignment vertical="center" wrapText="1"/>
    </xf>
    <xf numFmtId="177" fontId="1" fillId="7" borderId="54" xfId="0" applyNumberFormat="1" applyFont="1" applyFill="1" applyBorder="1" applyAlignment="1">
      <alignment horizontal="center" vertical="center" wrapText="1"/>
    </xf>
    <xf numFmtId="49" fontId="0" fillId="7" borderId="54" xfId="0" applyNumberFormat="1" applyFont="1" applyFill="1" applyBorder="1" applyAlignment="1">
      <alignment/>
    </xf>
    <xf numFmtId="1" fontId="25" fillId="39" borderId="55" xfId="0" applyNumberFormat="1" applyFont="1" applyFill="1" applyBorder="1" applyAlignment="1">
      <alignment vertical="center" wrapText="1"/>
    </xf>
    <xf numFmtId="172" fontId="0" fillId="7" borderId="56" xfId="0" applyNumberFormat="1" applyFont="1" applyFill="1" applyBorder="1" applyAlignment="1">
      <alignment/>
    </xf>
    <xf numFmtId="172" fontId="0" fillId="7" borderId="57" xfId="0" applyNumberFormat="1" applyFont="1" applyFill="1" applyBorder="1" applyAlignment="1">
      <alignment/>
    </xf>
    <xf numFmtId="0" fontId="25" fillId="40" borderId="51" xfId="0" applyFont="1" applyFill="1" applyBorder="1" applyAlignment="1">
      <alignment vertical="center" wrapText="1"/>
    </xf>
    <xf numFmtId="0" fontId="13" fillId="40" borderId="51" xfId="0" applyFont="1" applyFill="1" applyBorder="1" applyAlignment="1">
      <alignment vertical="center"/>
    </xf>
    <xf numFmtId="172" fontId="0" fillId="6" borderId="58" xfId="0" applyNumberFormat="1" applyFont="1" applyFill="1" applyBorder="1" applyAlignment="1">
      <alignment/>
    </xf>
    <xf numFmtId="49" fontId="0" fillId="6" borderId="58" xfId="0" applyNumberFormat="1" applyFont="1" applyFill="1" applyBorder="1" applyAlignment="1">
      <alignment/>
    </xf>
    <xf numFmtId="49" fontId="0" fillId="6" borderId="58" xfId="0" applyNumberFormat="1" applyFont="1" applyFill="1" applyBorder="1" applyAlignment="1">
      <alignment horizontal="center"/>
    </xf>
    <xf numFmtId="1" fontId="0" fillId="6" borderId="58" xfId="0" applyNumberFormat="1" applyFill="1" applyBorder="1" applyAlignment="1">
      <alignment horizontal="center"/>
    </xf>
    <xf numFmtId="172" fontId="0" fillId="6" borderId="59" xfId="0" applyNumberFormat="1" applyFont="1" applyFill="1" applyBorder="1" applyAlignment="1">
      <alignment/>
    </xf>
    <xf numFmtId="49" fontId="0" fillId="6" borderId="59" xfId="0" applyNumberFormat="1" applyFont="1" applyFill="1" applyBorder="1" applyAlignment="1">
      <alignment/>
    </xf>
    <xf numFmtId="49" fontId="0" fillId="6" borderId="59" xfId="0" applyNumberFormat="1" applyFont="1" applyFill="1" applyBorder="1" applyAlignment="1">
      <alignment horizontal="center"/>
    </xf>
    <xf numFmtId="1" fontId="0" fillId="6" borderId="59" xfId="0" applyNumberFormat="1" applyFill="1" applyBorder="1" applyAlignment="1">
      <alignment horizontal="center"/>
    </xf>
    <xf numFmtId="0" fontId="2" fillId="7" borderId="54" xfId="0" applyFont="1" applyFill="1" applyBorder="1" applyAlignment="1">
      <alignment/>
    </xf>
    <xf numFmtId="0" fontId="2" fillId="7" borderId="53" xfId="0" applyFont="1" applyFill="1" applyBorder="1" applyAlignment="1">
      <alignment/>
    </xf>
    <xf numFmtId="0" fontId="2" fillId="7" borderId="53" xfId="0" applyFont="1" applyFill="1" applyBorder="1" applyAlignment="1">
      <alignment horizontal="left"/>
    </xf>
    <xf numFmtId="0" fontId="2" fillId="7" borderId="53" xfId="44" applyFont="1" applyFill="1" applyBorder="1" applyAlignment="1" applyProtection="1">
      <alignment/>
      <protection/>
    </xf>
    <xf numFmtId="0" fontId="2" fillId="39" borderId="51" xfId="0" applyFont="1" applyFill="1" applyBorder="1" applyAlignment="1">
      <alignment horizontal="center" vertical="center"/>
    </xf>
    <xf numFmtId="1" fontId="83" fillId="6" borderId="30" xfId="0" applyNumberFormat="1" applyFont="1" applyFill="1" applyBorder="1" applyAlignment="1">
      <alignment/>
    </xf>
    <xf numFmtId="0" fontId="83" fillId="6" borderId="30" xfId="0" applyFont="1" applyFill="1" applyBorder="1" applyAlignment="1">
      <alignment/>
    </xf>
    <xf numFmtId="0" fontId="39" fillId="6" borderId="30" xfId="0" applyFont="1" applyFill="1" applyBorder="1" applyAlignment="1">
      <alignment/>
    </xf>
    <xf numFmtId="4" fontId="83" fillId="6" borderId="30" xfId="0" applyNumberFormat="1" applyFont="1" applyFill="1" applyBorder="1" applyAlignment="1">
      <alignment/>
    </xf>
    <xf numFmtId="1" fontId="0" fillId="6" borderId="58" xfId="0" applyNumberFormat="1" applyFont="1" applyFill="1" applyBorder="1" applyAlignment="1">
      <alignment horizontal="center"/>
    </xf>
    <xf numFmtId="188" fontId="58" fillId="16" borderId="0" xfId="0" applyNumberFormat="1" applyFont="1" applyFill="1" applyAlignment="1">
      <alignment/>
    </xf>
    <xf numFmtId="188" fontId="58" fillId="19" borderId="0" xfId="0" applyNumberFormat="1" applyFont="1" applyFill="1" applyAlignment="1">
      <alignment/>
    </xf>
    <xf numFmtId="188" fontId="34" fillId="18" borderId="0" xfId="0" applyNumberFormat="1" applyFont="1" applyFill="1" applyAlignment="1">
      <alignment/>
    </xf>
    <xf numFmtId="0" fontId="4" fillId="18" borderId="30" xfId="50" applyFont="1" applyFill="1" applyBorder="1">
      <alignment/>
      <protection/>
    </xf>
    <xf numFmtId="170" fontId="4" fillId="18" borderId="30" xfId="47" applyFont="1" applyFill="1" applyBorder="1" applyAlignment="1">
      <alignment/>
    </xf>
    <xf numFmtId="0" fontId="4" fillId="16" borderId="30" xfId="50" applyFont="1" applyFill="1" applyBorder="1">
      <alignment/>
      <protection/>
    </xf>
    <xf numFmtId="170" fontId="4" fillId="16" borderId="30" xfId="47" applyFont="1" applyFill="1" applyBorder="1" applyAlignment="1">
      <alignment/>
    </xf>
    <xf numFmtId="0" fontId="4" fillId="19" borderId="30" xfId="50" applyFont="1" applyFill="1" applyBorder="1">
      <alignment/>
      <protection/>
    </xf>
    <xf numFmtId="170" fontId="4" fillId="19" borderId="30" xfId="47" applyFont="1" applyFill="1" applyBorder="1" applyAlignment="1">
      <alignment/>
    </xf>
    <xf numFmtId="0" fontId="82" fillId="41" borderId="21" xfId="0" applyFont="1" applyFill="1" applyBorder="1" applyAlignment="1">
      <alignment/>
    </xf>
    <xf numFmtId="0" fontId="34" fillId="19" borderId="21" xfId="0" applyFont="1" applyFill="1" applyBorder="1" applyAlignment="1">
      <alignment horizontal="center"/>
    </xf>
    <xf numFmtId="0" fontId="34" fillId="16" borderId="21" xfId="0" applyFont="1" applyFill="1" applyBorder="1" applyAlignment="1">
      <alignment horizontal="center"/>
    </xf>
    <xf numFmtId="0" fontId="34" fillId="18" borderId="21" xfId="0" applyFont="1" applyFill="1" applyBorder="1" applyAlignment="1">
      <alignment horizontal="center"/>
    </xf>
    <xf numFmtId="0" fontId="0" fillId="41" borderId="0" xfId="0" applyFill="1" applyAlignment="1">
      <alignment/>
    </xf>
    <xf numFmtId="174" fontId="0" fillId="41" borderId="0" xfId="0" applyNumberFormat="1" applyFill="1" applyAlignment="1">
      <alignment horizontal="center"/>
    </xf>
    <xf numFmtId="3" fontId="0" fillId="41" borderId="0" xfId="0" applyNumberFormat="1" applyFill="1" applyAlignment="1">
      <alignment horizontal="center"/>
    </xf>
    <xf numFmtId="187" fontId="34" fillId="19" borderId="0" xfId="52" applyNumberFormat="1" applyFont="1" applyFill="1" applyAlignment="1">
      <alignment horizontal="center"/>
    </xf>
    <xf numFmtId="187" fontId="0" fillId="0" borderId="0" xfId="0" applyNumberFormat="1" applyAlignment="1">
      <alignment/>
    </xf>
    <xf numFmtId="0" fontId="0" fillId="41" borderId="21" xfId="0" applyFill="1" applyBorder="1" applyAlignment="1">
      <alignment/>
    </xf>
    <xf numFmtId="0" fontId="84" fillId="42" borderId="21" xfId="0" applyFont="1" applyFill="1" applyBorder="1" applyAlignment="1">
      <alignment/>
    </xf>
    <xf numFmtId="0" fontId="84" fillId="42" borderId="21" xfId="0" applyFont="1" applyFill="1" applyBorder="1" applyAlignment="1">
      <alignment horizontal="center"/>
    </xf>
    <xf numFmtId="3" fontId="84" fillId="42" borderId="21" xfId="0" applyNumberFormat="1" applyFont="1" applyFill="1" applyBorder="1" applyAlignment="1">
      <alignment/>
    </xf>
    <xf numFmtId="187" fontId="59" fillId="19" borderId="21" xfId="52" applyNumberFormat="1" applyFont="1" applyFill="1" applyBorder="1" applyAlignment="1">
      <alignment horizontal="center"/>
    </xf>
    <xf numFmtId="188" fontId="59" fillId="16" borderId="21" xfId="0" applyNumberFormat="1" applyFont="1" applyFill="1" applyBorder="1" applyAlignment="1">
      <alignment/>
    </xf>
    <xf numFmtId="188" fontId="59" fillId="19" borderId="21" xfId="0" applyNumberFormat="1" applyFont="1" applyFill="1" applyBorder="1" applyAlignment="1">
      <alignment/>
    </xf>
    <xf numFmtId="188" fontId="59" fillId="18" borderId="21" xfId="0" applyNumberFormat="1" applyFont="1" applyFill="1" applyBorder="1" applyAlignment="1">
      <alignment/>
    </xf>
    <xf numFmtId="0" fontId="0" fillId="41" borderId="47" xfId="0" applyFill="1" applyBorder="1" applyAlignment="1">
      <alignment/>
    </xf>
    <xf numFmtId="174" fontId="0" fillId="41" borderId="47" xfId="0" applyNumberFormat="1" applyFill="1" applyBorder="1" applyAlignment="1">
      <alignment horizontal="center"/>
    </xf>
    <xf numFmtId="3" fontId="0" fillId="41" borderId="47" xfId="0" applyNumberFormat="1" applyFill="1" applyBorder="1" applyAlignment="1">
      <alignment horizontal="center"/>
    </xf>
    <xf numFmtId="187" fontId="34" fillId="19" borderId="47" xfId="52" applyNumberFormat="1" applyFont="1" applyFill="1" applyBorder="1" applyAlignment="1">
      <alignment horizontal="center"/>
    </xf>
    <xf numFmtId="188" fontId="58" fillId="16" borderId="47" xfId="0" applyNumberFormat="1" applyFont="1" applyFill="1" applyBorder="1" applyAlignment="1">
      <alignment/>
    </xf>
    <xf numFmtId="188" fontId="58" fillId="19" borderId="47" xfId="0" applyNumberFormat="1" applyFont="1" applyFill="1" applyBorder="1" applyAlignment="1">
      <alignment/>
    </xf>
    <xf numFmtId="188" fontId="34" fillId="18" borderId="47" xfId="0" applyNumberFormat="1" applyFont="1" applyFill="1" applyBorder="1" applyAlignment="1">
      <alignment/>
    </xf>
    <xf numFmtId="0" fontId="0" fillId="41" borderId="0" xfId="0" applyFill="1" applyBorder="1" applyAlignment="1">
      <alignment/>
    </xf>
    <xf numFmtId="174" fontId="0" fillId="41" borderId="0" xfId="0" applyNumberFormat="1" applyFill="1" applyBorder="1" applyAlignment="1">
      <alignment horizontal="center"/>
    </xf>
    <xf numFmtId="3" fontId="0" fillId="41" borderId="0" xfId="0" applyNumberFormat="1" applyFill="1" applyBorder="1" applyAlignment="1">
      <alignment horizontal="center"/>
    </xf>
    <xf numFmtId="187" fontId="34" fillId="19" borderId="0" xfId="52" applyNumberFormat="1" applyFont="1" applyFill="1" applyBorder="1" applyAlignment="1">
      <alignment horizontal="center"/>
    </xf>
    <xf numFmtId="188" fontId="58" fillId="16" borderId="0" xfId="0" applyNumberFormat="1" applyFont="1" applyFill="1" applyBorder="1" applyAlignment="1">
      <alignment/>
    </xf>
    <xf numFmtId="188" fontId="58" fillId="19" borderId="0" xfId="0" applyNumberFormat="1" applyFont="1" applyFill="1" applyBorder="1" applyAlignment="1">
      <alignment/>
    </xf>
    <xf numFmtId="188" fontId="34" fillId="18" borderId="0" xfId="0" applyNumberFormat="1" applyFont="1" applyFill="1" applyBorder="1" applyAlignment="1">
      <alignment/>
    </xf>
    <xf numFmtId="174" fontId="0" fillId="41" borderId="21" xfId="0" applyNumberFormat="1" applyFill="1" applyBorder="1" applyAlignment="1">
      <alignment horizontal="center"/>
    </xf>
    <xf numFmtId="3" fontId="0" fillId="41" borderId="21" xfId="0" applyNumberFormat="1" applyFill="1" applyBorder="1" applyAlignment="1">
      <alignment horizontal="center"/>
    </xf>
    <xf numFmtId="187" fontId="34" fillId="41" borderId="21" xfId="52" applyNumberFormat="1" applyFont="1" applyFill="1" applyBorder="1" applyAlignment="1">
      <alignment horizontal="center"/>
    </xf>
    <xf numFmtId="188" fontId="58" fillId="41" borderId="21" xfId="0" applyNumberFormat="1" applyFont="1" applyFill="1" applyBorder="1" applyAlignment="1">
      <alignment/>
    </xf>
    <xf numFmtId="188" fontId="34" fillId="41" borderId="21" xfId="0" applyNumberFormat="1" applyFont="1" applyFill="1" applyBorder="1" applyAlignment="1">
      <alignment/>
    </xf>
    <xf numFmtId="3" fontId="84" fillId="42" borderId="21" xfId="0" applyNumberFormat="1" applyFont="1" applyFill="1" applyBorder="1" applyAlignment="1">
      <alignment horizontal="center"/>
    </xf>
    <xf numFmtId="0" fontId="85" fillId="33" borderId="0" xfId="0" applyFont="1" applyFill="1" applyAlignment="1" applyProtection="1">
      <alignment/>
      <protection/>
    </xf>
    <xf numFmtId="170" fontId="0" fillId="0" borderId="10" xfId="47" applyFont="1" applyBorder="1" applyAlignment="1">
      <alignment horizontal="right" vertical="center" shrinkToFit="1"/>
    </xf>
    <xf numFmtId="0" fontId="86" fillId="43" borderId="0" xfId="0" applyFont="1" applyFill="1" applyAlignment="1" applyProtection="1">
      <alignment horizontal="center"/>
      <protection/>
    </xf>
    <xf numFmtId="49" fontId="29" fillId="34" borderId="60" xfId="0" applyNumberFormat="1" applyFont="1" applyFill="1" applyBorder="1" applyAlignment="1" applyProtection="1">
      <alignment horizontal="center" vertical="center" shrinkToFit="1"/>
      <protection locked="0"/>
    </xf>
    <xf numFmtId="49" fontId="29" fillId="34" borderId="61" xfId="0" applyNumberFormat="1" applyFont="1" applyFill="1" applyBorder="1" applyAlignment="1" applyProtection="1">
      <alignment horizontal="center" vertical="center" shrinkToFit="1"/>
      <protection locked="0"/>
    </xf>
    <xf numFmtId="49" fontId="29" fillId="34" borderId="62" xfId="0" applyNumberFormat="1" applyFont="1" applyFill="1" applyBorder="1" applyAlignment="1" applyProtection="1">
      <alignment horizontal="center" vertical="center" shrinkToFit="1"/>
      <protection locked="0"/>
    </xf>
    <xf numFmtId="49" fontId="29" fillId="34" borderId="63" xfId="0" applyNumberFormat="1" applyFont="1" applyFill="1" applyBorder="1" applyAlignment="1" applyProtection="1">
      <alignment horizontal="center" vertical="center" shrinkToFit="1"/>
      <protection locked="0"/>
    </xf>
    <xf numFmtId="49" fontId="29" fillId="34" borderId="64" xfId="0" applyNumberFormat="1" applyFont="1" applyFill="1" applyBorder="1" applyAlignment="1" applyProtection="1">
      <alignment horizontal="center" vertical="center" shrinkToFit="1"/>
      <protection locked="0"/>
    </xf>
    <xf numFmtId="49" fontId="29" fillId="34" borderId="65" xfId="0" applyNumberFormat="1" applyFont="1" applyFill="1" applyBorder="1" applyAlignment="1" applyProtection="1">
      <alignment horizontal="center" vertical="center" shrinkToFit="1"/>
      <protection locked="0"/>
    </xf>
    <xf numFmtId="0" fontId="13" fillId="0" borderId="0" xfId="0" applyFont="1" applyAlignment="1">
      <alignment horizontal="center"/>
    </xf>
    <xf numFmtId="49" fontId="13" fillId="0" borderId="0" xfId="0" applyNumberFormat="1" applyFont="1" applyAlignment="1">
      <alignment horizontal="justify" vertical="top" wrapText="1"/>
    </xf>
    <xf numFmtId="49" fontId="13" fillId="0" borderId="0" xfId="0" applyNumberFormat="1" applyFont="1" applyAlignment="1">
      <alignment horizontal="left"/>
    </xf>
    <xf numFmtId="0" fontId="13" fillId="0" borderId="14" xfId="0" applyFont="1" applyBorder="1" applyAlignment="1">
      <alignment horizontal="right" vertical="center" shrinkToFit="1"/>
    </xf>
    <xf numFmtId="0" fontId="13" fillId="0" borderId="16" xfId="0" applyFont="1" applyBorder="1" applyAlignment="1">
      <alignment horizontal="right" vertical="center" shrinkToFit="1"/>
    </xf>
    <xf numFmtId="0" fontId="13" fillId="0" borderId="13" xfId="0" applyFont="1" applyBorder="1" applyAlignment="1">
      <alignment horizontal="right" vertical="center" shrinkToFit="1"/>
    </xf>
    <xf numFmtId="0" fontId="13" fillId="0" borderId="12" xfId="0" applyFont="1" applyBorder="1" applyAlignment="1">
      <alignment horizontal="right" vertical="center" shrinkToFit="1"/>
    </xf>
    <xf numFmtId="0" fontId="13" fillId="0" borderId="0" xfId="0" applyFont="1" applyAlignment="1">
      <alignment horizontal="left"/>
    </xf>
    <xf numFmtId="0" fontId="13" fillId="0" borderId="17" xfId="0" applyFont="1" applyBorder="1" applyAlignment="1">
      <alignment horizontal="left" vertical="center" shrinkToFit="1"/>
    </xf>
    <xf numFmtId="0" fontId="13" fillId="0" borderId="11" xfId="0" applyFont="1" applyBorder="1" applyAlignment="1">
      <alignment horizontal="left" vertical="center" shrinkToFit="1"/>
    </xf>
    <xf numFmtId="0" fontId="13" fillId="0" borderId="66" xfId="0" applyFont="1" applyBorder="1" applyAlignment="1">
      <alignment horizontal="center" vertical="center" shrinkToFit="1"/>
    </xf>
    <xf numFmtId="0" fontId="13" fillId="0" borderId="67" xfId="0" applyFont="1" applyBorder="1" applyAlignment="1">
      <alignment horizontal="center" vertical="center" shrinkToFit="1"/>
    </xf>
    <xf numFmtId="0" fontId="13" fillId="0" borderId="16" xfId="0" applyFont="1" applyBorder="1" applyAlignment="1">
      <alignment horizontal="left" vertical="center" shrinkToFit="1"/>
    </xf>
    <xf numFmtId="0" fontId="13" fillId="0" borderId="12" xfId="0" applyFont="1" applyBorder="1" applyAlignment="1">
      <alignment horizontal="left" vertical="center" shrinkToFit="1"/>
    </xf>
    <xf numFmtId="172" fontId="13" fillId="0" borderId="16" xfId="0" applyNumberFormat="1" applyFont="1" applyBorder="1" applyAlignment="1">
      <alignment horizontal="left" vertical="center" shrinkToFit="1"/>
    </xf>
    <xf numFmtId="172" fontId="13" fillId="0" borderId="17" xfId="0" applyNumberFormat="1" applyFont="1" applyBorder="1" applyAlignment="1">
      <alignment horizontal="left" vertical="center" shrinkToFit="1"/>
    </xf>
    <xf numFmtId="172" fontId="13" fillId="0" borderId="12" xfId="0" applyNumberFormat="1" applyFont="1" applyBorder="1" applyAlignment="1">
      <alignment horizontal="left" vertical="center" shrinkToFit="1"/>
    </xf>
    <xf numFmtId="172" fontId="13" fillId="0" borderId="11" xfId="0" applyNumberFormat="1" applyFont="1" applyBorder="1" applyAlignment="1">
      <alignment horizontal="left" vertical="center" shrinkToFit="1"/>
    </xf>
    <xf numFmtId="49" fontId="13" fillId="0" borderId="14" xfId="0" applyNumberFormat="1" applyFont="1" applyBorder="1" applyAlignment="1">
      <alignment horizontal="left" vertical="center" shrinkToFit="1"/>
    </xf>
    <xf numFmtId="49" fontId="13" fillId="0" borderId="16" xfId="0" applyNumberFormat="1" applyFont="1" applyBorder="1" applyAlignment="1">
      <alignment horizontal="left" vertical="center" shrinkToFit="1"/>
    </xf>
    <xf numFmtId="49" fontId="13" fillId="0" borderId="17" xfId="0" applyNumberFormat="1" applyFont="1" applyBorder="1" applyAlignment="1">
      <alignment horizontal="left" vertical="center" shrinkToFit="1"/>
    </xf>
    <xf numFmtId="49" fontId="13" fillId="0" borderId="13" xfId="0" applyNumberFormat="1" applyFont="1" applyBorder="1" applyAlignment="1">
      <alignment horizontal="left" vertical="center" shrinkToFit="1"/>
    </xf>
    <xf numFmtId="49" fontId="13" fillId="0" borderId="12" xfId="0" applyNumberFormat="1" applyFont="1" applyBorder="1" applyAlignment="1">
      <alignment horizontal="left" vertical="center" shrinkToFit="1"/>
    </xf>
    <xf numFmtId="49" fontId="13" fillId="0" borderId="11" xfId="0" applyNumberFormat="1" applyFont="1" applyBorder="1" applyAlignment="1">
      <alignment horizontal="left" vertical="center" shrinkToFit="1"/>
    </xf>
    <xf numFmtId="172" fontId="13" fillId="0" borderId="14" xfId="0" applyNumberFormat="1" applyFont="1" applyBorder="1" applyAlignment="1">
      <alignment horizontal="center" vertical="center" shrinkToFit="1"/>
    </xf>
    <xf numFmtId="172" fontId="13" fillId="0" borderId="16" xfId="0" applyNumberFormat="1" applyFont="1" applyBorder="1" applyAlignment="1">
      <alignment horizontal="center" vertical="center" shrinkToFit="1"/>
    </xf>
    <xf numFmtId="172" fontId="13" fillId="0" borderId="17" xfId="0" applyNumberFormat="1" applyFont="1" applyBorder="1" applyAlignment="1">
      <alignment horizontal="center" vertical="center" shrinkToFit="1"/>
    </xf>
    <xf numFmtId="172" fontId="13" fillId="0" borderId="13" xfId="0" applyNumberFormat="1" applyFont="1" applyBorder="1" applyAlignment="1">
      <alignment horizontal="center" vertical="center" shrinkToFit="1"/>
    </xf>
    <xf numFmtId="172" fontId="13" fillId="0" borderId="12" xfId="0" applyNumberFormat="1" applyFont="1" applyBorder="1" applyAlignment="1">
      <alignment horizontal="center" vertical="center" shrinkToFit="1"/>
    </xf>
    <xf numFmtId="172" fontId="13" fillId="0" borderId="11" xfId="0" applyNumberFormat="1"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0" xfId="0" applyFont="1" applyBorder="1" applyAlignment="1">
      <alignment horizontal="left" vertical="center" shrinkToFit="1"/>
    </xf>
    <xf numFmtId="0" fontId="13" fillId="0" borderId="0" xfId="0" applyFont="1" applyAlignment="1">
      <alignment horizontal="center" vertical="top" wrapText="1"/>
    </xf>
    <xf numFmtId="177" fontId="13" fillId="0" borderId="16" xfId="0" applyNumberFormat="1" applyFont="1" applyBorder="1" applyAlignment="1">
      <alignment horizontal="left" vertical="center" shrinkToFit="1"/>
    </xf>
    <xf numFmtId="177" fontId="13" fillId="0" borderId="17" xfId="0" applyNumberFormat="1" applyFont="1" applyBorder="1" applyAlignment="1">
      <alignment horizontal="left" vertical="center" shrinkToFit="1"/>
    </xf>
    <xf numFmtId="177" fontId="13" fillId="0" borderId="12" xfId="0" applyNumberFormat="1" applyFont="1" applyBorder="1" applyAlignment="1">
      <alignment horizontal="left" vertical="center" shrinkToFit="1"/>
    </xf>
    <xf numFmtId="177" fontId="13" fillId="0" borderId="11" xfId="0" applyNumberFormat="1" applyFont="1" applyBorder="1" applyAlignment="1">
      <alignment horizontal="left" vertical="center" shrinkToFit="1"/>
    </xf>
    <xf numFmtId="0" fontId="13" fillId="0" borderId="14" xfId="0" applyFont="1" applyBorder="1" applyAlignment="1">
      <alignment horizontal="left" vertical="center" shrinkToFit="1"/>
    </xf>
    <xf numFmtId="0" fontId="13" fillId="0" borderId="13" xfId="0" applyFont="1" applyBorder="1" applyAlignment="1">
      <alignment horizontal="left" vertical="center" shrinkToFit="1"/>
    </xf>
    <xf numFmtId="0" fontId="13" fillId="0" borderId="47" xfId="47" applyNumberFormat="1" applyFont="1" applyBorder="1" applyAlignment="1">
      <alignment horizontal="left" vertical="center" shrinkToFit="1"/>
    </xf>
    <xf numFmtId="0" fontId="13" fillId="0" borderId="68" xfId="47" applyNumberFormat="1" applyFont="1" applyBorder="1" applyAlignment="1">
      <alignment horizontal="left" vertical="center" shrinkToFit="1"/>
    </xf>
    <xf numFmtId="0" fontId="13" fillId="0" borderId="12" xfId="47" applyNumberFormat="1" applyFont="1" applyBorder="1" applyAlignment="1">
      <alignment horizontal="left" vertical="center" shrinkToFit="1"/>
    </xf>
    <xf numFmtId="0" fontId="13" fillId="0" borderId="11" xfId="47" applyNumberFormat="1" applyFont="1" applyBorder="1" applyAlignment="1">
      <alignment horizontal="left" vertical="center" shrinkToFit="1"/>
    </xf>
    <xf numFmtId="0" fontId="15" fillId="0" borderId="16" xfId="0" applyFont="1" applyBorder="1" applyAlignment="1">
      <alignment horizontal="left"/>
    </xf>
    <xf numFmtId="0" fontId="15" fillId="0" borderId="17" xfId="0" applyFont="1" applyBorder="1" applyAlignment="1">
      <alignment horizontal="left"/>
    </xf>
    <xf numFmtId="0" fontId="15" fillId="0" borderId="12" xfId="0" applyFont="1" applyBorder="1" applyAlignment="1">
      <alignment horizontal="left"/>
    </xf>
    <xf numFmtId="0" fontId="15" fillId="0" borderId="11" xfId="0" applyFont="1" applyBorder="1" applyAlignment="1">
      <alignment horizontal="left"/>
    </xf>
    <xf numFmtId="0" fontId="0" fillId="0" borderId="47" xfId="0" applyBorder="1" applyAlignment="1">
      <alignment horizontal="center"/>
    </xf>
    <xf numFmtId="0" fontId="0" fillId="0" borderId="0" xfId="0" applyAlignment="1">
      <alignment horizontal="center"/>
    </xf>
    <xf numFmtId="0" fontId="0" fillId="0" borderId="48" xfId="0" applyBorder="1" applyAlignment="1">
      <alignment horizontal="center"/>
    </xf>
    <xf numFmtId="14" fontId="0" fillId="0" borderId="0" xfId="0" applyNumberFormat="1" applyAlignment="1">
      <alignment horizontal="left"/>
    </xf>
    <xf numFmtId="173" fontId="0" fillId="0" borderId="0" xfId="0" applyNumberFormat="1" applyAlignment="1">
      <alignment horizontal="left"/>
    </xf>
    <xf numFmtId="0" fontId="13" fillId="0" borderId="18"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20" xfId="0" applyFont="1" applyBorder="1" applyAlignment="1">
      <alignment horizontal="center" vertical="center" shrinkToFit="1"/>
    </xf>
    <xf numFmtId="0" fontId="15" fillId="0" borderId="0" xfId="0" applyFont="1" applyBorder="1" applyAlignment="1">
      <alignment horizontal="left"/>
    </xf>
    <xf numFmtId="0" fontId="15" fillId="0" borderId="26" xfId="0" applyFont="1" applyBorder="1" applyAlignment="1">
      <alignment horizontal="left"/>
    </xf>
    <xf numFmtId="0" fontId="15" fillId="0" borderId="0" xfId="0" applyFont="1" applyBorder="1" applyAlignment="1">
      <alignment horizontal="left"/>
    </xf>
    <xf numFmtId="0" fontId="15" fillId="0" borderId="26" xfId="0" applyFont="1" applyBorder="1" applyAlignment="1">
      <alignment horizontal="left"/>
    </xf>
    <xf numFmtId="0" fontId="0" fillId="0" borderId="0" xfId="0" applyBorder="1" applyAlignment="1">
      <alignment horizontal="left"/>
    </xf>
    <xf numFmtId="0" fontId="0" fillId="0" borderId="26" xfId="0" applyBorder="1" applyAlignment="1">
      <alignment horizontal="left"/>
    </xf>
    <xf numFmtId="0" fontId="14" fillId="0" borderId="14"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0" fillId="0" borderId="48" xfId="0" applyBorder="1" applyAlignment="1">
      <alignment horizontal="left" vertical="top" shrinkToFit="1"/>
    </xf>
    <xf numFmtId="0" fontId="0" fillId="0" borderId="69" xfId="0" applyBorder="1" applyAlignment="1">
      <alignment horizontal="left" vertical="top" shrinkToFit="1"/>
    </xf>
    <xf numFmtId="0" fontId="0" fillId="0" borderId="70" xfId="0" applyBorder="1" applyAlignment="1">
      <alignment horizontal="left" vertical="top" shrinkToFit="1"/>
    </xf>
    <xf numFmtId="0" fontId="0" fillId="0" borderId="71" xfId="0" applyBorder="1" applyAlignment="1">
      <alignment horizontal="left" vertical="top" shrinkToFit="1"/>
    </xf>
    <xf numFmtId="0" fontId="0" fillId="0" borderId="72" xfId="0" applyBorder="1" applyAlignment="1">
      <alignment horizontal="left" vertical="top" shrinkToFit="1"/>
    </xf>
    <xf numFmtId="0" fontId="0" fillId="0" borderId="73" xfId="0" applyBorder="1" applyAlignment="1">
      <alignment horizontal="left" vertical="top" shrinkToFit="1"/>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0" fillId="0" borderId="13" xfId="0" applyBorder="1" applyAlignment="1">
      <alignment horizontal="left" vertical="top" shrinkToFit="1"/>
    </xf>
    <xf numFmtId="0" fontId="0" fillId="0" borderId="12" xfId="0" applyBorder="1" applyAlignment="1">
      <alignment horizontal="left" vertical="top" shrinkToFit="1"/>
    </xf>
    <xf numFmtId="0" fontId="0" fillId="0" borderId="74" xfId="0" applyBorder="1" applyAlignment="1">
      <alignment horizontal="left" vertical="top" shrinkToFit="1"/>
    </xf>
    <xf numFmtId="0" fontId="0" fillId="0" borderId="21" xfId="0" applyBorder="1" applyAlignment="1">
      <alignment horizontal="left" vertical="top" shrinkToFit="1"/>
    </xf>
    <xf numFmtId="0" fontId="0" fillId="0" borderId="43" xfId="0" applyBorder="1" applyAlignment="1">
      <alignment horizontal="left" vertical="top" shrinkToFit="1"/>
    </xf>
    <xf numFmtId="0" fontId="0" fillId="0" borderId="75" xfId="0" applyBorder="1" applyAlignment="1">
      <alignment horizontal="justify" vertical="justify" wrapText="1"/>
    </xf>
    <xf numFmtId="0" fontId="0" fillId="0" borderId="44" xfId="0" applyBorder="1" applyAlignment="1">
      <alignment horizontal="justify" vertical="justify" wrapText="1"/>
    </xf>
    <xf numFmtId="0" fontId="0" fillId="0" borderId="76" xfId="0" applyBorder="1" applyAlignment="1">
      <alignment horizontal="justify" vertical="justify" wrapText="1"/>
    </xf>
    <xf numFmtId="172" fontId="0" fillId="0" borderId="44" xfId="0" applyNumberFormat="1" applyBorder="1" applyAlignment="1">
      <alignment horizontal="left" vertical="center" shrinkToFit="1"/>
    </xf>
    <xf numFmtId="172" fontId="0" fillId="0" borderId="45" xfId="0" applyNumberFormat="1" applyBorder="1" applyAlignment="1">
      <alignment horizontal="left" vertical="center" shrinkToFit="1"/>
    </xf>
    <xf numFmtId="0" fontId="0" fillId="0" borderId="77" xfId="0" applyBorder="1" applyAlignment="1">
      <alignment horizontal="left" vertical="top" shrinkToFit="1"/>
    </xf>
    <xf numFmtId="0" fontId="0" fillId="0" borderId="78" xfId="0" applyBorder="1" applyAlignment="1">
      <alignment horizontal="left" vertical="top" shrinkToFit="1"/>
    </xf>
    <xf numFmtId="0" fontId="0" fillId="0" borderId="79" xfId="0" applyBorder="1" applyAlignment="1">
      <alignment horizontal="left" vertical="top" shrinkToFit="1"/>
    </xf>
    <xf numFmtId="0" fontId="0" fillId="0" borderId="80" xfId="0" applyBorder="1" applyAlignment="1">
      <alignment horizontal="left" vertical="top" shrinkToFit="1"/>
    </xf>
    <xf numFmtId="0" fontId="0" fillId="0" borderId="81" xfId="0" applyBorder="1" applyAlignment="1">
      <alignment horizontal="right" vertical="top"/>
    </xf>
    <xf numFmtId="0" fontId="0" fillId="0" borderId="21" xfId="0" applyBorder="1" applyAlignment="1">
      <alignment horizontal="right" vertical="top"/>
    </xf>
    <xf numFmtId="0" fontId="0" fillId="0" borderId="22" xfId="0" applyBorder="1" applyAlignment="1">
      <alignment horizontal="left" vertical="center" shrinkToFit="1"/>
    </xf>
    <xf numFmtId="0" fontId="0" fillId="0" borderId="21" xfId="0" applyBorder="1" applyAlignment="1">
      <alignment horizontal="left" vertical="center" shrinkToFit="1"/>
    </xf>
    <xf numFmtId="0" fontId="0" fillId="0" borderId="30" xfId="0" applyBorder="1" applyAlignment="1">
      <alignment horizontal="left" vertical="top" shrinkToFit="1"/>
    </xf>
    <xf numFmtId="0" fontId="0" fillId="0" borderId="22" xfId="0" applyBorder="1" applyAlignment="1">
      <alignment horizontal="left" vertical="top" shrinkToFit="1"/>
    </xf>
    <xf numFmtId="0" fontId="0" fillId="0" borderId="81" xfId="0" applyBorder="1" applyAlignment="1">
      <alignment horizontal="left" vertical="top"/>
    </xf>
    <xf numFmtId="0" fontId="0" fillId="0" borderId="21" xfId="0" applyBorder="1" applyAlignment="1">
      <alignment horizontal="left" vertical="top"/>
    </xf>
    <xf numFmtId="0" fontId="0" fillId="0" borderId="32" xfId="0" applyBorder="1" applyAlignment="1">
      <alignment horizontal="left" vertical="top"/>
    </xf>
    <xf numFmtId="0" fontId="0" fillId="0" borderId="47" xfId="0" applyBorder="1" applyAlignment="1">
      <alignment horizontal="left" vertical="top"/>
    </xf>
    <xf numFmtId="0" fontId="0" fillId="0" borderId="24" xfId="0" applyBorder="1" applyAlignment="1">
      <alignment horizontal="left" vertical="top"/>
    </xf>
    <xf numFmtId="0" fontId="0" fillId="0" borderId="82" xfId="0" applyBorder="1" applyAlignment="1">
      <alignment horizontal="left" vertical="top" shrinkToFit="1"/>
    </xf>
    <xf numFmtId="0" fontId="0" fillId="0" borderId="41" xfId="0" applyBorder="1" applyAlignment="1">
      <alignment horizontal="center" vertical="top"/>
    </xf>
    <xf numFmtId="0" fontId="0" fillId="0" borderId="31" xfId="0" applyBorder="1" applyAlignment="1">
      <alignment horizontal="center" vertical="top"/>
    </xf>
    <xf numFmtId="0" fontId="30" fillId="0" borderId="12" xfId="0" applyFont="1" applyBorder="1" applyAlignment="1">
      <alignment horizontal="center" vertical="center" wrapText="1"/>
    </xf>
    <xf numFmtId="0" fontId="42" fillId="0" borderId="12" xfId="0" applyFont="1" applyBorder="1" applyAlignment="1">
      <alignment horizontal="center" vertical="center" wrapText="1"/>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83" xfId="0" applyFont="1" applyBorder="1" applyAlignment="1">
      <alignment horizontal="left" vertical="center"/>
    </xf>
    <xf numFmtId="0" fontId="14" fillId="0" borderId="84" xfId="0" applyFont="1" applyBorder="1" applyAlignment="1">
      <alignment horizontal="left" vertical="center"/>
    </xf>
    <xf numFmtId="0" fontId="14" fillId="0" borderId="29" xfId="0" applyFont="1" applyBorder="1" applyAlignment="1">
      <alignment horizontal="left" vertical="center"/>
    </xf>
    <xf numFmtId="0" fontId="14" fillId="0" borderId="10" xfId="0" applyFont="1" applyBorder="1" applyAlignment="1">
      <alignment horizontal="left" vertical="center"/>
    </xf>
    <xf numFmtId="172" fontId="0" fillId="0" borderId="22" xfId="0" applyNumberFormat="1" applyBorder="1" applyAlignment="1">
      <alignment horizontal="center" vertical="top" shrinkToFit="1"/>
    </xf>
    <xf numFmtId="172" fontId="0" fillId="0" borderId="32" xfId="0" applyNumberFormat="1" applyBorder="1" applyAlignment="1">
      <alignment horizontal="center" vertical="top" shrinkToFit="1"/>
    </xf>
    <xf numFmtId="0" fontId="0" fillId="0" borderId="78" xfId="0" applyBorder="1" applyAlignment="1">
      <alignment horizontal="center" vertical="top" shrinkToFit="1"/>
    </xf>
    <xf numFmtId="0" fontId="0" fillId="0" borderId="80" xfId="0" applyBorder="1" applyAlignment="1">
      <alignment horizontal="center" vertical="top" shrinkToFit="1"/>
    </xf>
    <xf numFmtId="0" fontId="0" fillId="0" borderId="23" xfId="0"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0" fontId="0" fillId="0" borderId="32" xfId="0" applyBorder="1" applyAlignment="1">
      <alignment horizontal="left" vertical="center" shrinkToFit="1"/>
    </xf>
    <xf numFmtId="0" fontId="0" fillId="0" borderId="81"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32" xfId="0" applyFont="1" applyBorder="1" applyAlignment="1">
      <alignment horizontal="justify" vertical="center" wrapText="1"/>
    </xf>
    <xf numFmtId="0" fontId="0" fillId="0" borderId="81" xfId="0" applyFont="1" applyBorder="1" applyAlignment="1">
      <alignment horizontal="justify" vertical="top" wrapText="1"/>
    </xf>
    <xf numFmtId="0" fontId="0" fillId="0" borderId="21" xfId="0" applyFont="1" applyBorder="1" applyAlignment="1">
      <alignment horizontal="justify" vertical="top" wrapText="1"/>
    </xf>
    <xf numFmtId="0" fontId="0" fillId="0" borderId="40" xfId="0" applyBorder="1" applyAlignment="1">
      <alignment horizontal="left" vertical="top" shrinkToFit="1"/>
    </xf>
    <xf numFmtId="0" fontId="0" fillId="0" borderId="18" xfId="0" applyBorder="1" applyAlignment="1">
      <alignment horizontal="justify" vertical="justify" wrapText="1"/>
    </xf>
    <xf numFmtId="0" fontId="0" fillId="0" borderId="19" xfId="0" applyBorder="1" applyAlignment="1">
      <alignment horizontal="justify" vertical="justify"/>
    </xf>
    <xf numFmtId="0" fontId="0" fillId="0" borderId="20" xfId="0" applyBorder="1" applyAlignment="1">
      <alignment horizontal="justify" vertical="justify"/>
    </xf>
    <xf numFmtId="0" fontId="0" fillId="0" borderId="38" xfId="0" applyBorder="1" applyAlignment="1">
      <alignment horizontal="left" vertical="top" shrinkToFit="1"/>
    </xf>
    <xf numFmtId="0" fontId="0" fillId="0" borderId="47" xfId="0" applyBorder="1" applyAlignment="1">
      <alignment horizontal="center" vertical="center"/>
    </xf>
    <xf numFmtId="0" fontId="0" fillId="0" borderId="68" xfId="0" applyBorder="1" applyAlignment="1">
      <alignment horizontal="center" vertical="center"/>
    </xf>
    <xf numFmtId="0" fontId="0" fillId="0" borderId="2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81" xfId="0" applyBorder="1" applyAlignment="1">
      <alignment horizontal="left" vertical="center" wrapText="1"/>
    </xf>
    <xf numFmtId="0" fontId="0" fillId="0" borderId="21" xfId="0" applyBorder="1" applyAlignment="1">
      <alignment horizontal="left" vertical="center" wrapText="1"/>
    </xf>
    <xf numFmtId="0" fontId="0" fillId="0" borderId="32" xfId="0" applyBorder="1" applyAlignment="1">
      <alignment horizontal="left" vertical="center" wrapText="1"/>
    </xf>
    <xf numFmtId="0" fontId="0" fillId="0" borderId="32" xfId="0" applyFont="1" applyBorder="1" applyAlignment="1">
      <alignment horizontal="justify" vertical="top" wrapText="1"/>
    </xf>
    <xf numFmtId="49" fontId="21" fillId="0" borderId="12" xfId="0" applyNumberFormat="1" applyFont="1" applyBorder="1" applyAlignment="1">
      <alignment horizontal="center"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0" fillId="0" borderId="40" xfId="0" applyBorder="1" applyAlignment="1">
      <alignment horizontal="left" vertical="center" wrapText="1"/>
    </xf>
    <xf numFmtId="0" fontId="0" fillId="0" borderId="78" xfId="0" applyBorder="1" applyAlignment="1">
      <alignment horizontal="left" vertical="center" wrapText="1"/>
    </xf>
    <xf numFmtId="0" fontId="0" fillId="0" borderId="79" xfId="0" applyBorder="1" applyAlignment="1">
      <alignment horizontal="left" vertical="center" wrapText="1"/>
    </xf>
    <xf numFmtId="49" fontId="13" fillId="0" borderId="18" xfId="0" applyNumberFormat="1" applyFont="1" applyBorder="1" applyAlignment="1">
      <alignment horizontal="justify" vertical="center" wrapText="1"/>
    </xf>
    <xf numFmtId="49" fontId="13" fillId="0" borderId="19" xfId="0" applyNumberFormat="1" applyFont="1" applyBorder="1" applyAlignment="1">
      <alignment horizontal="justify" vertical="center" wrapText="1"/>
    </xf>
    <xf numFmtId="49" fontId="13" fillId="0" borderId="20" xfId="0" applyNumberFormat="1" applyFont="1" applyBorder="1" applyAlignment="1">
      <alignment horizontal="justify" vertical="center" wrapText="1"/>
    </xf>
    <xf numFmtId="0" fontId="0" fillId="0" borderId="82" xfId="0" applyBorder="1" applyAlignment="1">
      <alignment horizontal="center"/>
    </xf>
    <xf numFmtId="0" fontId="0" fillId="0" borderId="75" xfId="0" applyBorder="1" applyAlignment="1">
      <alignment horizontal="left" vertical="top" shrinkToFit="1"/>
    </xf>
    <xf numFmtId="0" fontId="0" fillId="0" borderId="44" xfId="0" applyBorder="1" applyAlignment="1">
      <alignment horizontal="left" vertical="top" shrinkToFit="1"/>
    </xf>
    <xf numFmtId="0" fontId="0" fillId="0" borderId="76" xfId="0" applyBorder="1" applyAlignment="1">
      <alignment horizontal="left" vertical="top" shrinkToFit="1"/>
    </xf>
    <xf numFmtId="0" fontId="0" fillId="0" borderId="14" xfId="0" applyFont="1" applyBorder="1" applyAlignment="1">
      <alignment horizontal="right" vertical="center" wrapText="1"/>
    </xf>
    <xf numFmtId="0" fontId="0" fillId="0" borderId="16" xfId="0" applyFont="1" applyBorder="1" applyAlignment="1">
      <alignment horizontal="righ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34" xfId="0" applyFont="1" applyBorder="1" applyAlignment="1">
      <alignment horizontal="justify" vertical="justify" wrapText="1"/>
    </xf>
    <xf numFmtId="0" fontId="0" fillId="0" borderId="48" xfId="0" applyFont="1" applyBorder="1" applyAlignment="1">
      <alignment horizontal="justify" vertical="justify" wrapText="1"/>
    </xf>
    <xf numFmtId="0" fontId="0" fillId="0" borderId="69" xfId="0" applyFont="1" applyBorder="1" applyAlignment="1">
      <alignment horizontal="justify" vertical="justify" wrapText="1"/>
    </xf>
    <xf numFmtId="0" fontId="13" fillId="0" borderId="0" xfId="0" applyFont="1" applyBorder="1" applyAlignment="1">
      <alignment horizontal="left" wrapText="1"/>
    </xf>
    <xf numFmtId="0" fontId="0" fillId="0" borderId="15" xfId="0" applyFont="1" applyBorder="1" applyAlignment="1">
      <alignment horizontal="left" wrapText="1"/>
    </xf>
    <xf numFmtId="0" fontId="0" fillId="0" borderId="0" xfId="0" applyFont="1" applyBorder="1" applyAlignment="1">
      <alignment horizontal="left" wrapText="1"/>
    </xf>
    <xf numFmtId="0" fontId="0" fillId="0" borderId="26" xfId="0" applyFont="1" applyBorder="1" applyAlignment="1">
      <alignment horizontal="left" wrapText="1"/>
    </xf>
    <xf numFmtId="49" fontId="30" fillId="0" borderId="85" xfId="0" applyNumberFormat="1" applyFont="1" applyBorder="1" applyAlignment="1">
      <alignment horizontal="center" vertical="center" wrapText="1"/>
    </xf>
    <xf numFmtId="49" fontId="30" fillId="0" borderId="19" xfId="0" applyNumberFormat="1" applyFont="1" applyBorder="1" applyAlignment="1">
      <alignment horizontal="center" vertical="center" wrapText="1"/>
    </xf>
    <xf numFmtId="49" fontId="30" fillId="0" borderId="86" xfId="0" applyNumberFormat="1" applyFont="1" applyBorder="1" applyAlignment="1">
      <alignment horizontal="center" vertical="center" wrapText="1"/>
    </xf>
    <xf numFmtId="0" fontId="7" fillId="0" borderId="0" xfId="0" applyFont="1" applyAlignment="1">
      <alignment horizontal="left" vertical="center"/>
    </xf>
    <xf numFmtId="0" fontId="8" fillId="0" borderId="0" xfId="0" applyFont="1" applyAlignment="1">
      <alignment horizontal="left" vertical="center"/>
    </xf>
    <xf numFmtId="0" fontId="14" fillId="0" borderId="22" xfId="0" applyFont="1" applyBorder="1" applyAlignment="1">
      <alignment horizontal="center"/>
    </xf>
    <xf numFmtId="0" fontId="14" fillId="0" borderId="21" xfId="0" applyFont="1" applyBorder="1" applyAlignment="1">
      <alignment horizontal="center"/>
    </xf>
    <xf numFmtId="0" fontId="14" fillId="0" borderId="43" xfId="0" applyFont="1" applyBorder="1" applyAlignment="1">
      <alignment horizontal="center"/>
    </xf>
    <xf numFmtId="0" fontId="14" fillId="0" borderId="77" xfId="0" applyFont="1" applyBorder="1" applyAlignment="1">
      <alignment horizontal="center"/>
    </xf>
    <xf numFmtId="0" fontId="14" fillId="0" borderId="78" xfId="0" applyFont="1" applyBorder="1" applyAlignment="1">
      <alignment horizontal="center"/>
    </xf>
    <xf numFmtId="0" fontId="14" fillId="0" borderId="80" xfId="0" applyFont="1" applyBorder="1" applyAlignment="1">
      <alignment horizontal="center"/>
    </xf>
    <xf numFmtId="0" fontId="14" fillId="0" borderId="85" xfId="0" applyFont="1" applyBorder="1" applyAlignment="1">
      <alignment horizontal="center"/>
    </xf>
    <xf numFmtId="0" fontId="14" fillId="0" borderId="19" xfId="0" applyFont="1" applyBorder="1" applyAlignment="1">
      <alignment horizontal="center"/>
    </xf>
    <xf numFmtId="0" fontId="14" fillId="0" borderId="20" xfId="0" applyFont="1"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31" fillId="0" borderId="14" xfId="0" applyFont="1" applyBorder="1" applyAlignment="1">
      <alignment horizontal="center"/>
    </xf>
    <xf numFmtId="0" fontId="31" fillId="0" borderId="16" xfId="0" applyFont="1" applyBorder="1" applyAlignment="1">
      <alignment horizontal="center"/>
    </xf>
    <xf numFmtId="0" fontId="31" fillId="0" borderId="17" xfId="0" applyFont="1" applyBorder="1" applyAlignment="1">
      <alignment horizontal="center"/>
    </xf>
    <xf numFmtId="0" fontId="8" fillId="0" borderId="0" xfId="0" applyFont="1" applyAlignment="1">
      <alignment horizontal="left"/>
    </xf>
    <xf numFmtId="0" fontId="14" fillId="0" borderId="18" xfId="0" applyFont="1" applyBorder="1" applyAlignment="1">
      <alignment horizontal="center"/>
    </xf>
    <xf numFmtId="0" fontId="8" fillId="0" borderId="0" xfId="0" applyFont="1" applyAlignment="1">
      <alignment horizontal="center" vertical="center"/>
    </xf>
    <xf numFmtId="0" fontId="30" fillId="36" borderId="18" xfId="0" applyFont="1" applyFill="1" applyBorder="1" applyAlignment="1">
      <alignment horizontal="center"/>
    </xf>
    <xf numFmtId="0" fontId="30" fillId="36" borderId="19" xfId="0" applyFont="1" applyFill="1" applyBorder="1" applyAlignment="1">
      <alignment horizontal="center"/>
    </xf>
    <xf numFmtId="0" fontId="30" fillId="36" borderId="20" xfId="0" applyFont="1" applyFill="1" applyBorder="1" applyAlignment="1">
      <alignment horizontal="center"/>
    </xf>
    <xf numFmtId="0" fontId="26" fillId="0" borderId="0" xfId="0" applyFont="1" applyAlignment="1">
      <alignment horizontal="center" vertical="center"/>
    </xf>
    <xf numFmtId="0" fontId="7" fillId="0" borderId="0" xfId="0" applyFont="1" applyAlignment="1">
      <alignment vertic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4" fillId="0" borderId="18" xfId="0" applyFont="1" applyBorder="1" applyAlignment="1">
      <alignment horizontal="left"/>
    </xf>
    <xf numFmtId="0" fontId="14" fillId="0" borderId="19" xfId="0" applyFont="1" applyBorder="1" applyAlignment="1">
      <alignment horizontal="left"/>
    </xf>
    <xf numFmtId="0" fontId="14" fillId="0" borderId="20" xfId="0" applyFont="1" applyBorder="1" applyAlignment="1">
      <alignment horizontal="left"/>
    </xf>
    <xf numFmtId="0" fontId="31" fillId="0" borderId="18" xfId="0" applyFont="1" applyBorder="1" applyAlignment="1">
      <alignment horizontal="center"/>
    </xf>
    <xf numFmtId="0" fontId="31" fillId="0" borderId="19" xfId="0" applyFont="1" applyBorder="1" applyAlignment="1">
      <alignment horizontal="center"/>
    </xf>
    <xf numFmtId="0" fontId="31" fillId="0" borderId="20" xfId="0" applyFont="1" applyBorder="1" applyAlignment="1">
      <alignment horizontal="center"/>
    </xf>
    <xf numFmtId="0" fontId="7" fillId="0" borderId="0" xfId="0" applyFont="1" applyAlignment="1">
      <alignment horizontal="left" vertical="top"/>
    </xf>
    <xf numFmtId="0" fontId="13" fillId="36" borderId="18" xfId="0" applyFont="1" applyFill="1" applyBorder="1" applyAlignment="1">
      <alignment horizontal="center"/>
    </xf>
    <xf numFmtId="0" fontId="13" fillId="36" borderId="19" xfId="0" applyFont="1" applyFill="1" applyBorder="1" applyAlignment="1">
      <alignment horizontal="center"/>
    </xf>
    <xf numFmtId="0" fontId="13" fillId="36" borderId="20" xfId="0" applyFont="1" applyFill="1" applyBorder="1" applyAlignment="1">
      <alignment horizontal="center"/>
    </xf>
    <xf numFmtId="0" fontId="8" fillId="0" borderId="0" xfId="0" applyFont="1" applyAlignment="1">
      <alignment horizontal="left" vertical="center"/>
    </xf>
    <xf numFmtId="0" fontId="8" fillId="0" borderId="0" xfId="0" applyFont="1" applyAlignment="1">
      <alignment horizontal="justify" vertical="top" wrapText="1"/>
    </xf>
    <xf numFmtId="0" fontId="7" fillId="0" borderId="0" xfId="0" applyFont="1" applyAlignment="1">
      <alignment horizontal="left" vertical="center"/>
    </xf>
    <xf numFmtId="0" fontId="7" fillId="0" borderId="0" xfId="0" applyFont="1" applyAlignment="1">
      <alignment horizontal="justify" vertical="top" wrapText="1"/>
    </xf>
    <xf numFmtId="0" fontId="30" fillId="36" borderId="30" xfId="0" applyFont="1" applyFill="1" applyBorder="1" applyAlignment="1">
      <alignment horizontal="center"/>
    </xf>
    <xf numFmtId="0" fontId="30" fillId="36" borderId="25" xfId="0" applyFont="1" applyFill="1" applyBorder="1" applyAlignment="1">
      <alignment horizontal="center"/>
    </xf>
    <xf numFmtId="0" fontId="14" fillId="0" borderId="30" xfId="0" applyFont="1" applyBorder="1" applyAlignment="1">
      <alignment horizontal="center"/>
    </xf>
    <xf numFmtId="0" fontId="7" fillId="0" borderId="0" xfId="0" applyFont="1" applyAlignment="1">
      <alignment horizontal="left" vertical="top" wrapText="1"/>
    </xf>
    <xf numFmtId="0" fontId="87" fillId="0" borderId="0" xfId="0" applyFont="1" applyAlignment="1">
      <alignment horizontal="left" vertical="center" wrapText="1"/>
    </xf>
    <xf numFmtId="0" fontId="8" fillId="0" borderId="0" xfId="0" applyFont="1" applyAlignment="1">
      <alignment horizontal="justify" vertical="center"/>
    </xf>
    <xf numFmtId="49" fontId="87" fillId="0" borderId="0" xfId="0" applyNumberFormat="1" applyFont="1" applyAlignment="1">
      <alignment horizontal="justify" vertical="top"/>
    </xf>
    <xf numFmtId="0" fontId="0" fillId="0" borderId="28" xfId="0" applyBorder="1" applyAlignment="1">
      <alignment horizontal="center"/>
    </xf>
    <xf numFmtId="0" fontId="0" fillId="0" borderId="30" xfId="0" applyBorder="1" applyAlignment="1">
      <alignment horizontal="center"/>
    </xf>
    <xf numFmtId="0" fontId="30" fillId="36" borderId="29" xfId="0" applyFont="1" applyFill="1" applyBorder="1" applyAlignment="1">
      <alignment horizontal="center"/>
    </xf>
    <xf numFmtId="0" fontId="30" fillId="36" borderId="10" xfId="0" applyFont="1" applyFill="1" applyBorder="1" applyAlignment="1">
      <alignment horizontal="center"/>
    </xf>
    <xf numFmtId="0" fontId="7" fillId="0" borderId="0" xfId="0" applyFont="1" applyAlignment="1">
      <alignment horizontal="justify" vertical="top" wrapText="1"/>
    </xf>
    <xf numFmtId="0" fontId="8" fillId="0" borderId="0" xfId="0" applyFont="1" applyAlignment="1">
      <alignment horizontal="justify" vertical="top" wrapText="1"/>
    </xf>
    <xf numFmtId="0" fontId="7" fillId="0" borderId="0" xfId="0" applyFont="1" applyAlignment="1">
      <alignment horizontal="center" vertical="center"/>
    </xf>
    <xf numFmtId="0" fontId="14" fillId="0" borderId="71" xfId="0" applyFont="1" applyBorder="1" applyAlignment="1">
      <alignment horizontal="center"/>
    </xf>
    <xf numFmtId="0" fontId="32" fillId="36" borderId="27" xfId="0" applyFont="1" applyFill="1" applyBorder="1" applyAlignment="1">
      <alignment horizontal="center" vertical="center"/>
    </xf>
    <xf numFmtId="0" fontId="32" fillId="36" borderId="29" xfId="0" applyFont="1" applyFill="1" applyBorder="1" applyAlignment="1">
      <alignment horizontal="center" vertical="center"/>
    </xf>
    <xf numFmtId="0" fontId="32" fillId="36" borderId="28" xfId="0" applyFont="1" applyFill="1" applyBorder="1" applyAlignment="1">
      <alignment horizontal="center" vertical="center"/>
    </xf>
    <xf numFmtId="0" fontId="32" fillId="36" borderId="30" xfId="0" applyFont="1" applyFill="1" applyBorder="1" applyAlignment="1">
      <alignment horizontal="center" vertical="center"/>
    </xf>
    <xf numFmtId="0" fontId="0" fillId="0" borderId="70" xfId="0" applyBorder="1" applyAlignment="1">
      <alignment horizontal="center"/>
    </xf>
    <xf numFmtId="0" fontId="0" fillId="0" borderId="71" xfId="0" applyBorder="1" applyAlignment="1">
      <alignment horizontal="center"/>
    </xf>
    <xf numFmtId="0" fontId="14" fillId="0" borderId="25" xfId="0" applyFont="1" applyBorder="1" applyAlignment="1">
      <alignment horizontal="center"/>
    </xf>
    <xf numFmtId="0" fontId="14" fillId="0" borderId="38" xfId="0" applyFont="1" applyBorder="1" applyAlignment="1">
      <alignment horizontal="center"/>
    </xf>
    <xf numFmtId="0" fontId="14" fillId="36" borderId="27" xfId="0" applyFont="1" applyFill="1" applyBorder="1" applyAlignment="1">
      <alignment horizontal="center" vertical="center" wrapText="1"/>
    </xf>
    <xf numFmtId="0" fontId="14" fillId="36" borderId="29" xfId="0" applyFont="1" applyFill="1" applyBorder="1" applyAlignment="1">
      <alignment horizontal="center" vertical="center" wrapText="1"/>
    </xf>
    <xf numFmtId="0" fontId="14" fillId="36" borderId="70" xfId="0" applyFont="1" applyFill="1" applyBorder="1" applyAlignment="1">
      <alignment horizontal="center" vertical="center" wrapText="1"/>
    </xf>
    <xf numFmtId="0" fontId="14" fillId="36" borderId="71" xfId="0" applyFont="1" applyFill="1" applyBorder="1" applyAlignment="1">
      <alignment horizontal="center" vertical="center" wrapText="1"/>
    </xf>
    <xf numFmtId="0" fontId="14" fillId="36" borderId="29" xfId="0" applyFont="1" applyFill="1" applyBorder="1" applyAlignment="1">
      <alignment horizontal="center" vertical="center"/>
    </xf>
    <xf numFmtId="0" fontId="14" fillId="36" borderId="10" xfId="0" applyFont="1" applyFill="1" applyBorder="1" applyAlignment="1">
      <alignment horizontal="center" vertical="center" wrapText="1"/>
    </xf>
    <xf numFmtId="0" fontId="14" fillId="36" borderId="77" xfId="0" applyFont="1" applyFill="1" applyBorder="1" applyAlignment="1">
      <alignment horizontal="center" vertical="center"/>
    </xf>
    <xf numFmtId="0" fontId="14" fillId="36" borderId="78" xfId="0" applyFont="1" applyFill="1" applyBorder="1" applyAlignment="1">
      <alignment horizontal="center" vertical="center"/>
    </xf>
    <xf numFmtId="0" fontId="14" fillId="36" borderId="80" xfId="0" applyFont="1" applyFill="1" applyBorder="1" applyAlignment="1">
      <alignment horizontal="center" vertical="center"/>
    </xf>
    <xf numFmtId="0" fontId="13" fillId="0" borderId="87" xfId="0" applyFont="1" applyBorder="1" applyAlignment="1">
      <alignment horizontal="left"/>
    </xf>
    <xf numFmtId="0" fontId="13" fillId="0" borderId="88" xfId="0" applyFont="1" applyBorder="1" applyAlignment="1">
      <alignment horizontal="left"/>
    </xf>
    <xf numFmtId="0" fontId="14" fillId="0" borderId="88" xfId="0" applyFont="1" applyBorder="1" applyAlignment="1">
      <alignment horizontal="center"/>
    </xf>
    <xf numFmtId="0" fontId="13" fillId="0" borderId="28" xfId="0" applyFont="1" applyBorder="1" applyAlignment="1">
      <alignment horizontal="left"/>
    </xf>
    <xf numFmtId="0" fontId="13" fillId="0" borderId="30" xfId="0" applyFont="1" applyBorder="1" applyAlignment="1">
      <alignment horizontal="left"/>
    </xf>
    <xf numFmtId="0" fontId="14" fillId="0" borderId="75" xfId="0" applyFont="1" applyBorder="1" applyAlignment="1">
      <alignment horizontal="center"/>
    </xf>
    <xf numFmtId="0" fontId="14" fillId="0" borderId="44" xfId="0" applyFont="1" applyBorder="1" applyAlignment="1">
      <alignment horizontal="center"/>
    </xf>
    <xf numFmtId="0" fontId="14" fillId="0" borderId="76" xfId="0" applyFont="1" applyBorder="1" applyAlignment="1">
      <alignment horizontal="center"/>
    </xf>
    <xf numFmtId="0" fontId="13" fillId="0" borderId="37" xfId="0" applyFont="1" applyBorder="1" applyAlignment="1">
      <alignment horizontal="left"/>
    </xf>
    <xf numFmtId="0" fontId="13" fillId="0" borderId="41" xfId="0" applyFont="1" applyBorder="1" applyAlignment="1">
      <alignment horizontal="left"/>
    </xf>
    <xf numFmtId="0" fontId="14" fillId="0" borderId="41" xfId="0" applyFont="1" applyBorder="1" applyAlignment="1">
      <alignment horizontal="center"/>
    </xf>
    <xf numFmtId="0" fontId="8" fillId="0" borderId="0" xfId="0" applyFont="1" applyAlignment="1">
      <alignment horizontal="justify" vertical="center" wrapText="1"/>
    </xf>
    <xf numFmtId="0" fontId="13" fillId="36" borderId="39" xfId="0" applyFont="1" applyFill="1" applyBorder="1" applyAlignment="1">
      <alignment horizontal="center"/>
    </xf>
    <xf numFmtId="0" fontId="13" fillId="36" borderId="89" xfId="0" applyFont="1" applyFill="1" applyBorder="1" applyAlignment="1">
      <alignment horizontal="center"/>
    </xf>
    <xf numFmtId="0" fontId="14" fillId="0" borderId="89" xfId="0" applyFont="1" applyBorder="1" applyAlignment="1">
      <alignment horizontal="center"/>
    </xf>
    <xf numFmtId="0" fontId="0" fillId="0" borderId="0" xfId="0" applyAlignment="1">
      <alignment horizontal="justify" vertical="top" wrapText="1"/>
    </xf>
    <xf numFmtId="0" fontId="22" fillId="34" borderId="0" xfId="0" applyFont="1" applyFill="1" applyBorder="1" applyAlignment="1" applyProtection="1">
      <alignment horizontal="left" shrinkToFit="1"/>
      <protection hidden="1"/>
    </xf>
    <xf numFmtId="0" fontId="17" fillId="44" borderId="14" xfId="0" applyFont="1" applyFill="1" applyBorder="1" applyAlignment="1" applyProtection="1">
      <alignment horizontal="center" vertical="center"/>
      <protection hidden="1"/>
    </xf>
    <xf numFmtId="0" fontId="17" fillId="44" borderId="16" xfId="0" applyFont="1" applyFill="1" applyBorder="1" applyAlignment="1" applyProtection="1">
      <alignment horizontal="center" vertical="center"/>
      <protection hidden="1"/>
    </xf>
    <xf numFmtId="0" fontId="17" fillId="44" borderId="17" xfId="0" applyFont="1" applyFill="1" applyBorder="1" applyAlignment="1" applyProtection="1">
      <alignment horizontal="center" vertical="center"/>
      <protection hidden="1"/>
    </xf>
    <xf numFmtId="49" fontId="36" fillId="34" borderId="14" xfId="0" applyNumberFormat="1" applyFont="1" applyFill="1" applyBorder="1" applyAlignment="1" applyProtection="1">
      <alignment horizontal="justify" vertical="top" wrapText="1"/>
      <protection hidden="1"/>
    </xf>
    <xf numFmtId="49" fontId="36" fillId="34" borderId="16" xfId="0" applyNumberFormat="1" applyFont="1" applyFill="1" applyBorder="1" applyAlignment="1" applyProtection="1">
      <alignment horizontal="justify" vertical="top" wrapText="1"/>
      <protection hidden="1"/>
    </xf>
    <xf numFmtId="49" fontId="36" fillId="34" borderId="17" xfId="0" applyNumberFormat="1" applyFont="1" applyFill="1" applyBorder="1" applyAlignment="1" applyProtection="1">
      <alignment horizontal="justify" vertical="top" wrapText="1"/>
      <protection hidden="1"/>
    </xf>
    <xf numFmtId="49" fontId="36" fillId="34" borderId="13" xfId="0" applyNumberFormat="1" applyFont="1" applyFill="1" applyBorder="1" applyAlignment="1" applyProtection="1">
      <alignment horizontal="justify" vertical="top" wrapText="1"/>
      <protection hidden="1"/>
    </xf>
    <xf numFmtId="49" fontId="36" fillId="34" borderId="12" xfId="0" applyNumberFormat="1" applyFont="1" applyFill="1" applyBorder="1" applyAlignment="1" applyProtection="1">
      <alignment horizontal="justify" vertical="top" wrapText="1"/>
      <protection hidden="1"/>
    </xf>
    <xf numFmtId="49" fontId="36" fillId="34" borderId="11" xfId="0" applyNumberFormat="1" applyFont="1" applyFill="1" applyBorder="1" applyAlignment="1" applyProtection="1">
      <alignment horizontal="justify" vertical="top" wrapText="1"/>
      <protection hidden="1"/>
    </xf>
    <xf numFmtId="0" fontId="14" fillId="34" borderId="14" xfId="0" applyFont="1" applyFill="1" applyBorder="1" applyAlignment="1" applyProtection="1">
      <alignment horizontal="center"/>
      <protection hidden="1"/>
    </xf>
    <xf numFmtId="0" fontId="14" fillId="34" borderId="16" xfId="0" applyFont="1" applyFill="1" applyBorder="1" applyAlignment="1" applyProtection="1">
      <alignment horizontal="center"/>
      <protection hidden="1"/>
    </xf>
    <xf numFmtId="0" fontId="14" fillId="34" borderId="17" xfId="0" applyFont="1" applyFill="1" applyBorder="1" applyAlignment="1" applyProtection="1">
      <alignment horizontal="center"/>
      <protection hidden="1"/>
    </xf>
    <xf numFmtId="0" fontId="23" fillId="36" borderId="66" xfId="0" applyFont="1" applyFill="1" applyBorder="1" applyAlignment="1" applyProtection="1">
      <alignment horizontal="center" vertical="center"/>
      <protection hidden="1"/>
    </xf>
    <xf numFmtId="0" fontId="23" fillId="36" borderId="90" xfId="0" applyFont="1" applyFill="1" applyBorder="1" applyAlignment="1" applyProtection="1">
      <alignment horizontal="center" vertical="center"/>
      <protection hidden="1"/>
    </xf>
    <xf numFmtId="0" fontId="22" fillId="34" borderId="12" xfId="0" applyFont="1" applyFill="1" applyBorder="1" applyAlignment="1" applyProtection="1">
      <alignment horizontal="left" shrinkToFit="1"/>
      <protection hidden="1"/>
    </xf>
    <xf numFmtId="0" fontId="14" fillId="34" borderId="15" xfId="0" applyFont="1" applyFill="1" applyBorder="1" applyAlignment="1" applyProtection="1">
      <alignment horizontal="center"/>
      <protection hidden="1"/>
    </xf>
    <xf numFmtId="0" fontId="14" fillId="34" borderId="0" xfId="0" applyFont="1" applyFill="1" applyBorder="1" applyAlignment="1" applyProtection="1">
      <alignment horizontal="center"/>
      <protection hidden="1"/>
    </xf>
    <xf numFmtId="0" fontId="23" fillId="36" borderId="18" xfId="0" applyFont="1" applyFill="1" applyBorder="1" applyAlignment="1" applyProtection="1">
      <alignment horizontal="right"/>
      <protection hidden="1"/>
    </xf>
    <xf numFmtId="0" fontId="23" fillId="36" borderId="19" xfId="0" applyFont="1" applyFill="1" applyBorder="1" applyAlignment="1" applyProtection="1">
      <alignment horizontal="right"/>
      <protection hidden="1"/>
    </xf>
    <xf numFmtId="0" fontId="23" fillId="36" borderId="20" xfId="0" applyFont="1" applyFill="1" applyBorder="1" applyAlignment="1" applyProtection="1">
      <alignment horizontal="right"/>
      <protection hidden="1"/>
    </xf>
    <xf numFmtId="0" fontId="21" fillId="34" borderId="18" xfId="0" applyFont="1" applyFill="1" applyBorder="1" applyAlignment="1" applyProtection="1">
      <alignment horizontal="center"/>
      <protection hidden="1"/>
    </xf>
    <xf numFmtId="0" fontId="21" fillId="34" borderId="20" xfId="0" applyFont="1" applyFill="1" applyBorder="1" applyAlignment="1" applyProtection="1">
      <alignment horizontal="center"/>
      <protection hidden="1"/>
    </xf>
    <xf numFmtId="0" fontId="22" fillId="34" borderId="84" xfId="0" applyFont="1" applyFill="1" applyBorder="1" applyAlignment="1" applyProtection="1">
      <alignment horizontal="center"/>
      <protection locked="0"/>
    </xf>
    <xf numFmtId="0" fontId="22" fillId="34" borderId="91" xfId="0" applyFont="1" applyFill="1" applyBorder="1" applyAlignment="1" applyProtection="1">
      <alignment horizontal="center"/>
      <protection locked="0"/>
    </xf>
    <xf numFmtId="0" fontId="23" fillId="36" borderId="14" xfId="0" applyFont="1" applyFill="1" applyBorder="1" applyAlignment="1" applyProtection="1">
      <alignment horizontal="center" vertical="center"/>
      <protection hidden="1"/>
    </xf>
    <xf numFmtId="0" fontId="23" fillId="36" borderId="15" xfId="0" applyFont="1" applyFill="1" applyBorder="1" applyAlignment="1" applyProtection="1">
      <alignment horizontal="center" vertical="center"/>
      <protection hidden="1"/>
    </xf>
    <xf numFmtId="0" fontId="11" fillId="44" borderId="14" xfId="0" applyFont="1" applyFill="1" applyBorder="1" applyAlignment="1" applyProtection="1">
      <alignment horizontal="center" vertical="center"/>
      <protection hidden="1"/>
    </xf>
    <xf numFmtId="0" fontId="11" fillId="44" borderId="16" xfId="0" applyFont="1" applyFill="1" applyBorder="1" applyAlignment="1" applyProtection="1">
      <alignment horizontal="center" vertical="center"/>
      <protection hidden="1"/>
    </xf>
    <xf numFmtId="0" fontId="11" fillId="44" borderId="19" xfId="0" applyFont="1" applyFill="1" applyBorder="1" applyAlignment="1" applyProtection="1">
      <alignment horizontal="center" vertical="center"/>
      <protection hidden="1"/>
    </xf>
    <xf numFmtId="0" fontId="11" fillId="44" borderId="20" xfId="0" applyFont="1" applyFill="1" applyBorder="1" applyAlignment="1" applyProtection="1">
      <alignment horizontal="center" vertical="center"/>
      <protection hidden="1"/>
    </xf>
    <xf numFmtId="0" fontId="13" fillId="36" borderId="14" xfId="0" applyFont="1" applyFill="1" applyBorder="1" applyAlignment="1" applyProtection="1">
      <alignment horizontal="center" vertical="center"/>
      <protection hidden="1"/>
    </xf>
    <xf numFmtId="0" fontId="13" fillId="36" borderId="13" xfId="0" applyFont="1" applyFill="1" applyBorder="1" applyAlignment="1" applyProtection="1">
      <alignment horizontal="center" vertical="center"/>
      <protection hidden="1"/>
    </xf>
    <xf numFmtId="0" fontId="34" fillId="36" borderId="14" xfId="0" applyFont="1" applyFill="1" applyBorder="1" applyAlignment="1" applyProtection="1">
      <alignment horizontal="center" vertical="center"/>
      <protection hidden="1"/>
    </xf>
    <xf numFmtId="0" fontId="34" fillId="36" borderId="17" xfId="0" applyFont="1" applyFill="1" applyBorder="1" applyAlignment="1" applyProtection="1">
      <alignment horizontal="center" vertical="center"/>
      <protection hidden="1"/>
    </xf>
    <xf numFmtId="0" fontId="34" fillId="36" borderId="13" xfId="0" applyFont="1" applyFill="1" applyBorder="1" applyAlignment="1" applyProtection="1">
      <alignment horizontal="center" vertical="center"/>
      <protection hidden="1"/>
    </xf>
    <xf numFmtId="0" fontId="34" fillId="36" borderId="11" xfId="0" applyFont="1" applyFill="1" applyBorder="1" applyAlignment="1" applyProtection="1">
      <alignment horizontal="center" vertical="center"/>
      <protection hidden="1"/>
    </xf>
    <xf numFmtId="0" fontId="14" fillId="36" borderId="18" xfId="0" applyFont="1" applyFill="1" applyBorder="1" applyAlignment="1" applyProtection="1">
      <alignment horizontal="right"/>
      <protection hidden="1"/>
    </xf>
    <xf numFmtId="0" fontId="14" fillId="36" borderId="19" xfId="0" applyFont="1" applyFill="1" applyBorder="1" applyAlignment="1" applyProtection="1">
      <alignment horizontal="right"/>
      <protection hidden="1"/>
    </xf>
    <xf numFmtId="0" fontId="13" fillId="36" borderId="16" xfId="0" applyFont="1" applyFill="1" applyBorder="1" applyAlignment="1" applyProtection="1">
      <alignment horizontal="center" vertical="center"/>
      <protection hidden="1"/>
    </xf>
    <xf numFmtId="0" fontId="13" fillId="36" borderId="12" xfId="0" applyFont="1" applyFill="1" applyBorder="1" applyAlignment="1" applyProtection="1">
      <alignment horizontal="center" vertical="center"/>
      <protection hidden="1"/>
    </xf>
    <xf numFmtId="0" fontId="13" fillId="34" borderId="14" xfId="0" applyFont="1" applyFill="1" applyBorder="1" applyAlignment="1" applyProtection="1">
      <alignment horizontal="center"/>
      <protection locked="0"/>
    </xf>
    <xf numFmtId="0" fontId="13" fillId="34" borderId="16" xfId="0" applyFont="1" applyFill="1" applyBorder="1" applyAlignment="1" applyProtection="1">
      <alignment horizontal="center"/>
      <protection locked="0"/>
    </xf>
    <xf numFmtId="0" fontId="17" fillId="44" borderId="14" xfId="0" applyFont="1" applyFill="1" applyBorder="1" applyAlignment="1" applyProtection="1">
      <alignment horizontal="center" vertical="top"/>
      <protection hidden="1"/>
    </xf>
    <xf numFmtId="0" fontId="17" fillId="44" borderId="16" xfId="0" applyFont="1" applyFill="1" applyBorder="1" applyAlignment="1" applyProtection="1">
      <alignment horizontal="center" vertical="top"/>
      <protection hidden="1"/>
    </xf>
    <xf numFmtId="0" fontId="17" fillId="44" borderId="17" xfId="0" applyFont="1" applyFill="1" applyBorder="1" applyAlignment="1" applyProtection="1">
      <alignment horizontal="center" vertical="top"/>
      <protection hidden="1"/>
    </xf>
    <xf numFmtId="0" fontId="17" fillId="44" borderId="15" xfId="0" applyFont="1" applyFill="1" applyBorder="1" applyAlignment="1" applyProtection="1">
      <alignment horizontal="center" vertical="top"/>
      <protection hidden="1"/>
    </xf>
    <xf numFmtId="0" fontId="17" fillId="44" borderId="0" xfId="0" applyFont="1" applyFill="1" applyBorder="1" applyAlignment="1" applyProtection="1">
      <alignment horizontal="center" vertical="top"/>
      <protection hidden="1"/>
    </xf>
    <xf numFmtId="0" fontId="17" fillId="44" borderId="26" xfId="0" applyFont="1" applyFill="1" applyBorder="1" applyAlignment="1" applyProtection="1">
      <alignment horizontal="center" vertical="top"/>
      <protection hidden="1"/>
    </xf>
    <xf numFmtId="0" fontId="17" fillId="44" borderId="13" xfId="0" applyFont="1" applyFill="1" applyBorder="1" applyAlignment="1" applyProtection="1">
      <alignment horizontal="center" vertical="top"/>
      <protection hidden="1"/>
    </xf>
    <xf numFmtId="0" fontId="17" fillId="44" borderId="12" xfId="0" applyFont="1" applyFill="1" applyBorder="1" applyAlignment="1" applyProtection="1">
      <alignment horizontal="center" vertical="top"/>
      <protection hidden="1"/>
    </xf>
    <xf numFmtId="0" fontId="17" fillId="44" borderId="11" xfId="0" applyFont="1" applyFill="1" applyBorder="1" applyAlignment="1" applyProtection="1">
      <alignment horizontal="center" vertical="top"/>
      <protection hidden="1"/>
    </xf>
    <xf numFmtId="0" fontId="33" fillId="44" borderId="18" xfId="0" applyFont="1" applyFill="1" applyBorder="1" applyAlignment="1" applyProtection="1">
      <alignment horizontal="center" vertical="center"/>
      <protection hidden="1"/>
    </xf>
    <xf numFmtId="0" fontId="33" fillId="44" borderId="19" xfId="0" applyFont="1" applyFill="1" applyBorder="1" applyAlignment="1" applyProtection="1">
      <alignment horizontal="center" vertical="center"/>
      <protection hidden="1"/>
    </xf>
    <xf numFmtId="0" fontId="33" fillId="44" borderId="20" xfId="0" applyFont="1" applyFill="1" applyBorder="1" applyAlignment="1" applyProtection="1">
      <alignment horizontal="center" vertical="center"/>
      <protection hidden="1"/>
    </xf>
    <xf numFmtId="0" fontId="14" fillId="36" borderId="19" xfId="0" applyFont="1" applyFill="1" applyBorder="1" applyAlignment="1" applyProtection="1">
      <alignment horizontal="left" vertical="center" shrinkToFit="1"/>
      <protection hidden="1"/>
    </xf>
    <xf numFmtId="0" fontId="14" fillId="36" borderId="20" xfId="0" applyFont="1" applyFill="1" applyBorder="1" applyAlignment="1" applyProtection="1">
      <alignment horizontal="left" vertical="center" shrinkToFit="1"/>
      <protection hidden="1"/>
    </xf>
    <xf numFmtId="49" fontId="14" fillId="36" borderId="19" xfId="0" applyNumberFormat="1" applyFont="1" applyFill="1" applyBorder="1" applyAlignment="1" applyProtection="1">
      <alignment horizontal="center" vertical="center" shrinkToFit="1"/>
      <protection hidden="1"/>
    </xf>
    <xf numFmtId="49" fontId="14" fillId="36" borderId="20" xfId="0" applyNumberFormat="1" applyFont="1" applyFill="1" applyBorder="1" applyAlignment="1" applyProtection="1">
      <alignment horizontal="center" vertical="center" shrinkToFit="1"/>
      <protection hidden="1"/>
    </xf>
    <xf numFmtId="0" fontId="37" fillId="45" borderId="18" xfId="0" applyFont="1" applyFill="1" applyBorder="1" applyAlignment="1" applyProtection="1">
      <alignment horizontal="center" vertical="center"/>
      <protection hidden="1"/>
    </xf>
    <xf numFmtId="0" fontId="37" fillId="45" borderId="19" xfId="0" applyFont="1" applyFill="1" applyBorder="1" applyAlignment="1" applyProtection="1">
      <alignment horizontal="center" vertical="center"/>
      <protection hidden="1"/>
    </xf>
    <xf numFmtId="173" fontId="21" fillId="34" borderId="18" xfId="0" applyNumberFormat="1" applyFont="1" applyFill="1" applyBorder="1" applyAlignment="1" applyProtection="1">
      <alignment horizontal="center" shrinkToFit="1"/>
      <protection hidden="1"/>
    </xf>
    <xf numFmtId="173" fontId="21" fillId="34" borderId="20" xfId="0" applyNumberFormat="1" applyFont="1" applyFill="1" applyBorder="1" applyAlignment="1" applyProtection="1">
      <alignment horizontal="center" shrinkToFit="1"/>
      <protection hidden="1"/>
    </xf>
    <xf numFmtId="0" fontId="17" fillId="44" borderId="19" xfId="0" applyFont="1" applyFill="1" applyBorder="1" applyAlignment="1" applyProtection="1">
      <alignment horizontal="center" vertical="center"/>
      <protection hidden="1"/>
    </xf>
    <xf numFmtId="0" fontId="17" fillId="44" borderId="20" xfId="0" applyFont="1" applyFill="1" applyBorder="1" applyAlignment="1" applyProtection="1">
      <alignment horizontal="center" vertical="center"/>
      <protection hidden="1"/>
    </xf>
    <xf numFmtId="0" fontId="11" fillId="44" borderId="13" xfId="0" applyFont="1" applyFill="1" applyBorder="1" applyAlignment="1" applyProtection="1">
      <alignment horizontal="center" vertical="center"/>
      <protection hidden="1"/>
    </xf>
    <xf numFmtId="0" fontId="11" fillId="44" borderId="12" xfId="0" applyFont="1" applyFill="1" applyBorder="1" applyAlignment="1" applyProtection="1">
      <alignment horizontal="center" vertical="center"/>
      <protection hidden="1"/>
    </xf>
    <xf numFmtId="0" fontId="11" fillId="44" borderId="11" xfId="0" applyFont="1" applyFill="1" applyBorder="1" applyAlignment="1" applyProtection="1">
      <alignment horizontal="center" vertical="center"/>
      <protection hidden="1"/>
    </xf>
    <xf numFmtId="0" fontId="37" fillId="37" borderId="30" xfId="0" applyFont="1" applyFill="1" applyBorder="1" applyAlignment="1" applyProtection="1">
      <alignment horizontal="right"/>
      <protection hidden="1"/>
    </xf>
    <xf numFmtId="0" fontId="37" fillId="45" borderId="30" xfId="0" applyFont="1" applyFill="1" applyBorder="1" applyAlignment="1" applyProtection="1">
      <alignment horizontal="right"/>
      <protection hidden="1"/>
    </xf>
    <xf numFmtId="0" fontId="37" fillId="36" borderId="22" xfId="0" applyFont="1" applyFill="1" applyBorder="1" applyAlignment="1" applyProtection="1">
      <alignment horizontal="center"/>
      <protection hidden="1"/>
    </xf>
    <xf numFmtId="0" fontId="37" fillId="36" borderId="32" xfId="0" applyFont="1" applyFill="1" applyBorder="1" applyAlignment="1" applyProtection="1">
      <alignment horizontal="center"/>
      <protection hidden="1"/>
    </xf>
    <xf numFmtId="0" fontId="37" fillId="36" borderId="92" xfId="0" applyFont="1" applyFill="1" applyBorder="1" applyAlignment="1" applyProtection="1">
      <alignment horizontal="center" vertical="center"/>
      <protection hidden="1"/>
    </xf>
    <xf numFmtId="0" fontId="37" fillId="36" borderId="47" xfId="0" applyFont="1" applyFill="1" applyBorder="1" applyAlignment="1" applyProtection="1">
      <alignment horizontal="center" vertical="center"/>
      <protection hidden="1"/>
    </xf>
    <xf numFmtId="0" fontId="37" fillId="36" borderId="93" xfId="0" applyFont="1" applyFill="1" applyBorder="1" applyAlignment="1" applyProtection="1">
      <alignment horizontal="center" vertical="center"/>
      <protection hidden="1"/>
    </xf>
    <xf numFmtId="0" fontId="37" fillId="36" borderId="0" xfId="0" applyFont="1" applyFill="1" applyBorder="1" applyAlignment="1" applyProtection="1">
      <alignment horizontal="center" vertical="center"/>
      <protection hidden="1"/>
    </xf>
    <xf numFmtId="0" fontId="37" fillId="36" borderId="42" xfId="0" applyFont="1" applyFill="1" applyBorder="1" applyAlignment="1" applyProtection="1">
      <alignment horizontal="center" vertical="center"/>
      <protection hidden="1"/>
    </xf>
    <xf numFmtId="0" fontId="37" fillId="36" borderId="48" xfId="0" applyFont="1" applyFill="1" applyBorder="1" applyAlignment="1" applyProtection="1">
      <alignment horizontal="center" vertical="center"/>
      <protection hidden="1"/>
    </xf>
    <xf numFmtId="0" fontId="4" fillId="0" borderId="48" xfId="50" applyFont="1" applyFill="1" applyBorder="1" applyAlignment="1">
      <alignment horizontal="center"/>
      <protection/>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censo96_1"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ENTRADA!A1" /><Relationship Id="rId3" Type="http://schemas.openxmlformats.org/officeDocument/2006/relationships/hyperlink" Target="#DADOS_CADASTRAIS!A1" /><Relationship Id="rId4" Type="http://schemas.openxmlformats.org/officeDocument/2006/relationships/hyperlink" Target="#PRES_CONTAS!A1" /><Relationship Id="rId5" Type="http://schemas.openxmlformats.org/officeDocument/2006/relationships/hyperlink" Target="#ENTRADA!A1"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http://www.stds.rs.gov.br/upload/1314745720_Ement&#225;rio%20-%20Port%20STN%20448-2002.pdf" TargetMode="External" /></Relationships>
</file>

<file path=xl/drawings/_rels/drawing5.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 Id="rId6" Type="http://schemas.openxmlformats.org/officeDocument/2006/relationships/hyperlink" Target="#MENU!A1"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MENU!A1" /><Relationship Id="rId3" Type="http://schemas.openxmlformats.org/officeDocument/2006/relationships/hyperlink" Target="#MENU!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38100</xdr:rowOff>
    </xdr:from>
    <xdr:to>
      <xdr:col>2</xdr:col>
      <xdr:colOff>352425</xdr:colOff>
      <xdr:row>6</xdr:row>
      <xdr:rowOff>180975</xdr:rowOff>
    </xdr:to>
    <xdr:pic>
      <xdr:nvPicPr>
        <xdr:cNvPr id="1" name="Picture 4"/>
        <xdr:cNvPicPr preferRelativeResize="1">
          <a:picLocks noChangeAspect="1"/>
        </xdr:cNvPicPr>
      </xdr:nvPicPr>
      <xdr:blipFill>
        <a:blip r:embed="rId1"/>
        <a:stretch>
          <a:fillRect/>
        </a:stretch>
      </xdr:blipFill>
      <xdr:spPr>
        <a:xfrm>
          <a:off x="390525" y="228600"/>
          <a:ext cx="962025" cy="1400175"/>
        </a:xfrm>
        <a:prstGeom prst="rect">
          <a:avLst/>
        </a:prstGeom>
        <a:noFill/>
        <a:ln w="9525" cmpd="sng">
          <a:noFill/>
        </a:ln>
      </xdr:spPr>
    </xdr:pic>
    <xdr:clientData/>
  </xdr:twoCellAnchor>
  <xdr:twoCellAnchor>
    <xdr:from>
      <xdr:col>12</xdr:col>
      <xdr:colOff>47625</xdr:colOff>
      <xdr:row>16</xdr:row>
      <xdr:rowOff>0</xdr:rowOff>
    </xdr:from>
    <xdr:to>
      <xdr:col>14</xdr:col>
      <xdr:colOff>114300</xdr:colOff>
      <xdr:row>19</xdr:row>
      <xdr:rowOff>123825</xdr:rowOff>
    </xdr:to>
    <xdr:sp>
      <xdr:nvSpPr>
        <xdr:cNvPr id="2" name="Seta para a direita 5">
          <a:hlinkClick r:id="rId2"/>
        </xdr:cNvPr>
        <xdr:cNvSpPr>
          <a:spLocks/>
        </xdr:cNvSpPr>
      </xdr:nvSpPr>
      <xdr:spPr>
        <a:xfrm>
          <a:off x="7143750" y="3667125"/>
          <a:ext cx="1285875" cy="695325"/>
        </a:xfrm>
        <a:prstGeom prst="rightArrow">
          <a:avLst>
            <a:gd name="adj" fmla="val 22930"/>
          </a:avLst>
        </a:prstGeom>
        <a:solidFill>
          <a:srgbClr val="C0504D"/>
        </a:solidFill>
        <a:ln w="9525" cmpd="sng">
          <a:noFill/>
        </a:ln>
      </xdr:spPr>
      <xdr:txBody>
        <a:bodyPr vertOverflow="clip" wrap="square" anchor="ctr"/>
        <a:p>
          <a:pPr algn="ctr">
            <a:defRPr/>
          </a:pPr>
          <a:r>
            <a:rPr lang="en-US" cap="none" sz="1600" b="1" i="0" u="none" baseline="0">
              <a:solidFill>
                <a:srgbClr val="000000"/>
              </a:solidFill>
              <a:latin typeface="Calibri"/>
              <a:ea typeface="Calibri"/>
              <a:cs typeface="Calibri"/>
            </a:rPr>
            <a:t>Prosseguir
</a:t>
          </a:r>
        </a:p>
      </xdr:txBody>
    </xdr:sp>
    <xdr:clientData/>
  </xdr:twoCellAnchor>
  <xdr:oneCellAnchor>
    <xdr:from>
      <xdr:col>0</xdr:col>
      <xdr:colOff>247650</xdr:colOff>
      <xdr:row>20</xdr:row>
      <xdr:rowOff>47625</xdr:rowOff>
    </xdr:from>
    <xdr:ext cx="7781925" cy="942975"/>
    <xdr:sp>
      <xdr:nvSpPr>
        <xdr:cNvPr id="3" name="CaixaDeTexto 9"/>
        <xdr:cNvSpPr txBox="1">
          <a:spLocks noChangeArrowheads="1"/>
        </xdr:cNvSpPr>
      </xdr:nvSpPr>
      <xdr:spPr>
        <a:xfrm>
          <a:off x="247650" y="4476750"/>
          <a:ext cx="7781925" cy="942975"/>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171450</xdr:rowOff>
    </xdr:from>
    <xdr:to>
      <xdr:col>2</xdr:col>
      <xdr:colOff>247650</xdr:colOff>
      <xdr:row>5</xdr:row>
      <xdr:rowOff>47625</xdr:rowOff>
    </xdr:to>
    <xdr:pic>
      <xdr:nvPicPr>
        <xdr:cNvPr id="1" name="Picture 4"/>
        <xdr:cNvPicPr preferRelativeResize="1">
          <a:picLocks noChangeAspect="1"/>
        </xdr:cNvPicPr>
      </xdr:nvPicPr>
      <xdr:blipFill>
        <a:blip r:embed="rId1"/>
        <a:stretch>
          <a:fillRect/>
        </a:stretch>
      </xdr:blipFill>
      <xdr:spPr>
        <a:xfrm>
          <a:off x="428625" y="171450"/>
          <a:ext cx="781050" cy="1133475"/>
        </a:xfrm>
        <a:prstGeom prst="rect">
          <a:avLst/>
        </a:prstGeom>
        <a:noFill/>
        <a:ln w="9525" cmpd="sng">
          <a:noFill/>
        </a:ln>
      </xdr:spPr>
    </xdr:pic>
    <xdr:clientData/>
  </xdr:twoCellAnchor>
  <xdr:twoCellAnchor>
    <xdr:from>
      <xdr:col>11</xdr:col>
      <xdr:colOff>219075</xdr:colOff>
      <xdr:row>17</xdr:row>
      <xdr:rowOff>38100</xdr:rowOff>
    </xdr:from>
    <xdr:to>
      <xdr:col>12</xdr:col>
      <xdr:colOff>381000</xdr:colOff>
      <xdr:row>19</xdr:row>
      <xdr:rowOff>152400</xdr:rowOff>
    </xdr:to>
    <xdr:sp>
      <xdr:nvSpPr>
        <xdr:cNvPr id="2" name="Seta para a esquerda 5">
          <a:hlinkClick r:id="rId2"/>
        </xdr:cNvPr>
        <xdr:cNvSpPr>
          <a:spLocks/>
        </xdr:cNvSpPr>
      </xdr:nvSpPr>
      <xdr:spPr>
        <a:xfrm>
          <a:off x="6667500" y="3857625"/>
          <a:ext cx="771525" cy="495300"/>
        </a:xfrm>
        <a:prstGeom prst="leftArrow">
          <a:avLst>
            <a:gd name="adj" fmla="val -18518"/>
          </a:avLst>
        </a:prstGeom>
        <a:solidFill>
          <a:srgbClr val="C0504D"/>
        </a:solidFill>
        <a:ln w="9525" cmpd="sng">
          <a:noFill/>
        </a:ln>
      </xdr:spPr>
      <xdr:txBody>
        <a:bodyPr vertOverflow="clip" wrap="square" anchor="ctr"/>
        <a:p>
          <a:pPr algn="ctr">
            <a:defRPr/>
          </a:pPr>
          <a:r>
            <a:rPr lang="en-US" cap="none" sz="1100" b="1" i="0" u="none" baseline="0">
              <a:solidFill>
                <a:srgbClr val="000000"/>
              </a:solidFill>
              <a:latin typeface="Calibri"/>
              <a:ea typeface="Calibri"/>
              <a:cs typeface="Calibri"/>
            </a:rPr>
            <a:t>Voltar</a:t>
          </a:r>
        </a:p>
      </xdr:txBody>
    </xdr:sp>
    <xdr:clientData/>
  </xdr:twoCellAnchor>
  <xdr:twoCellAnchor>
    <xdr:from>
      <xdr:col>2</xdr:col>
      <xdr:colOff>495300</xdr:colOff>
      <xdr:row>10</xdr:row>
      <xdr:rowOff>38100</xdr:rowOff>
    </xdr:from>
    <xdr:to>
      <xdr:col>7</xdr:col>
      <xdr:colOff>85725</xdr:colOff>
      <xdr:row>15</xdr:row>
      <xdr:rowOff>114300</xdr:rowOff>
    </xdr:to>
    <xdr:sp>
      <xdr:nvSpPr>
        <xdr:cNvPr id="3" name="Retângulo de cantos arredondados 6">
          <a:hlinkClick r:id="rId3"/>
        </xdr:cNvPr>
        <xdr:cNvSpPr>
          <a:spLocks/>
        </xdr:cNvSpPr>
      </xdr:nvSpPr>
      <xdr:spPr>
        <a:xfrm>
          <a:off x="1457325" y="2524125"/>
          <a:ext cx="2638425" cy="1028700"/>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Plano</a:t>
          </a:r>
          <a:r>
            <a:rPr lang="en-US" cap="none" sz="1400" b="1" i="0" u="none" baseline="0">
              <a:solidFill>
                <a:srgbClr val="FFFFFF"/>
              </a:solidFill>
              <a:latin typeface="Calibri"/>
              <a:ea typeface="Calibri"/>
              <a:cs typeface="Calibri"/>
            </a:rPr>
            <a:t> de</a:t>
          </a:r>
          <a:r>
            <a:rPr lang="en-US" cap="none" sz="1400" b="1" i="0" u="none" baseline="0">
              <a:solidFill>
                <a:srgbClr val="FFFFFF"/>
              </a:solidFill>
              <a:latin typeface="Calibri"/>
              <a:ea typeface="Calibri"/>
              <a:cs typeface="Calibri"/>
            </a:rPr>
            <a:t> Ação </a:t>
          </a:r>
          <a:r>
            <a:rPr lang="en-US" cap="none" sz="1400" b="1" i="0" u="none" baseline="0">
              <a:solidFill>
                <a:srgbClr val="FFFFFF"/>
              </a:solidFill>
              <a:latin typeface="Calibri"/>
              <a:ea typeface="Calibri"/>
              <a:cs typeface="Calibri"/>
            </a:rPr>
            <a:t>Adesão </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CREAS UNIÃO</a:t>
          </a:r>
          <a:r>
            <a:rPr lang="en-US" cap="none" sz="1400" b="1" i="0" u="none" baseline="0">
              <a:solidFill>
                <a:srgbClr val="FFFFFF"/>
              </a:solidFill>
              <a:latin typeface="Calibri"/>
              <a:ea typeface="Calibri"/>
              <a:cs typeface="Calibri"/>
            </a:rPr>
            <a:t> com repasse do ESTADO</a:t>
          </a:r>
        </a:p>
      </xdr:txBody>
    </xdr:sp>
    <xdr:clientData/>
  </xdr:twoCellAnchor>
  <xdr:twoCellAnchor>
    <xdr:from>
      <xdr:col>7</xdr:col>
      <xdr:colOff>504825</xdr:colOff>
      <xdr:row>10</xdr:row>
      <xdr:rowOff>0</xdr:rowOff>
    </xdr:from>
    <xdr:to>
      <xdr:col>12</xdr:col>
      <xdr:colOff>47625</xdr:colOff>
      <xdr:row>15</xdr:row>
      <xdr:rowOff>123825</xdr:rowOff>
    </xdr:to>
    <xdr:sp>
      <xdr:nvSpPr>
        <xdr:cNvPr id="4" name="Retângulo de cantos arredondados 8">
          <a:hlinkClick r:id="rId4"/>
        </xdr:cNvPr>
        <xdr:cNvSpPr>
          <a:spLocks/>
        </xdr:cNvSpPr>
      </xdr:nvSpPr>
      <xdr:spPr>
        <a:xfrm>
          <a:off x="4514850" y="2486025"/>
          <a:ext cx="2590800" cy="1076325"/>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Modelo para</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Prestação de Contas</a:t>
          </a:r>
        </a:p>
      </xdr:txBody>
    </xdr:sp>
    <xdr:clientData/>
  </xdr:twoCellAnchor>
  <xdr:twoCellAnchor>
    <xdr:from>
      <xdr:col>1</xdr:col>
      <xdr:colOff>238125</xdr:colOff>
      <xdr:row>9</xdr:row>
      <xdr:rowOff>142875</xdr:rowOff>
    </xdr:from>
    <xdr:to>
      <xdr:col>2</xdr:col>
      <xdr:colOff>419100</xdr:colOff>
      <xdr:row>11</xdr:row>
      <xdr:rowOff>85725</xdr:rowOff>
    </xdr:to>
    <xdr:sp>
      <xdr:nvSpPr>
        <xdr:cNvPr id="5" name="Seta para a esquerda 7">
          <a:hlinkClick r:id="rId5"/>
        </xdr:cNvPr>
        <xdr:cNvSpPr>
          <a:spLocks/>
        </xdr:cNvSpPr>
      </xdr:nvSpPr>
      <xdr:spPr>
        <a:xfrm rot="12612639">
          <a:off x="590550" y="2266950"/>
          <a:ext cx="790575" cy="495300"/>
        </a:xfrm>
        <a:prstGeom prst="leftArrow">
          <a:avLst>
            <a:gd name="adj" fmla="val -19953"/>
          </a:avLst>
        </a:prstGeom>
        <a:solidFill>
          <a:srgbClr val="C0504D"/>
        </a:solidFill>
        <a:ln w="9525"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oneCell">
    <xdr:from>
      <xdr:col>1</xdr:col>
      <xdr:colOff>352425</xdr:colOff>
      <xdr:row>9</xdr:row>
      <xdr:rowOff>209550</xdr:rowOff>
    </xdr:from>
    <xdr:to>
      <xdr:col>2</xdr:col>
      <xdr:colOff>219075</xdr:colOff>
      <xdr:row>10</xdr:row>
      <xdr:rowOff>142875</xdr:rowOff>
    </xdr:to>
    <xdr:pic>
      <xdr:nvPicPr>
        <xdr:cNvPr id="6" name="Imagem 1"/>
        <xdr:cNvPicPr preferRelativeResize="1">
          <a:picLocks noChangeAspect="1"/>
        </xdr:cNvPicPr>
      </xdr:nvPicPr>
      <xdr:blipFill>
        <a:blip r:embed="rId6"/>
        <a:stretch>
          <a:fillRect/>
        </a:stretch>
      </xdr:blipFill>
      <xdr:spPr>
        <a:xfrm rot="1921048">
          <a:off x="704850" y="2333625"/>
          <a:ext cx="476250" cy="295275"/>
        </a:xfrm>
        <a:prstGeom prst="rect">
          <a:avLst/>
        </a:prstGeom>
        <a:noFill/>
        <a:ln w="9525" cmpd="sng">
          <a:noFill/>
        </a:ln>
      </xdr:spPr>
    </xdr:pic>
    <xdr:clientData/>
  </xdr:twoCellAnchor>
  <xdr:oneCellAnchor>
    <xdr:from>
      <xdr:col>1</xdr:col>
      <xdr:colOff>0</xdr:colOff>
      <xdr:row>25</xdr:row>
      <xdr:rowOff>0</xdr:rowOff>
    </xdr:from>
    <xdr:ext cx="7753350" cy="933450"/>
    <xdr:sp>
      <xdr:nvSpPr>
        <xdr:cNvPr id="7" name="CaixaDeTexto 9"/>
        <xdr:cNvSpPr txBox="1">
          <a:spLocks noChangeArrowheads="1"/>
        </xdr:cNvSpPr>
      </xdr:nvSpPr>
      <xdr:spPr>
        <a:xfrm>
          <a:off x="352425" y="5343525"/>
          <a:ext cx="7753350" cy="933450"/>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69</xdr:row>
      <xdr:rowOff>76200</xdr:rowOff>
    </xdr:from>
    <xdr:ext cx="6248400" cy="5524500"/>
    <xdr:sp>
      <xdr:nvSpPr>
        <xdr:cNvPr id="1" name="CaixaDeTexto 4"/>
        <xdr:cNvSpPr txBox="1">
          <a:spLocks noChangeArrowheads="1"/>
        </xdr:cNvSpPr>
      </xdr:nvSpPr>
      <xdr:spPr>
        <a:xfrm>
          <a:off x="66675" y="13773150"/>
          <a:ext cx="6248400" cy="5524500"/>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Calibri"/>
              <a:ea typeface="Calibri"/>
              <a:cs typeface="Calibri"/>
            </a:rPr>
            <a:t>                 I - </a:t>
          </a:r>
          <a:r>
            <a:rPr lang="en-US" cap="none" sz="1100" b="0" i="0" u="none" baseline="0">
              <a:solidFill>
                <a:srgbClr val="000000"/>
              </a:solidFill>
              <a:latin typeface="Calibri"/>
              <a:ea typeface="Calibri"/>
              <a:cs typeface="Calibri"/>
            </a:rPr>
            <a:t>Os critérios que regulam a distribuição dos recursos são os estabelecidos por meio das Resoluções emitidas pela Comissão Intergestora Bipartite – CIB/RS e pelo Conselho Estadual de Assistência Social – CEAS/RS, publicadas no Diário Oficial do Estado.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 - </a:t>
          </a:r>
          <a:r>
            <a:rPr lang="en-US" cap="none" sz="1100" b="0" i="0" u="none" baseline="0">
              <a:solidFill>
                <a:srgbClr val="000000"/>
              </a:solidFill>
              <a:latin typeface="Calibri"/>
              <a:ea typeface="Calibri"/>
              <a:cs typeface="Calibri"/>
            </a:rPr>
            <a:t>Os recursos financeiros serão creditados em conta bancária específica aberta pelo FEAS, sob a titularidade do FMAS, no Banco do Estado do Rio Grande do Sul – BANRISUL, conforme a programação financeira da Secretaria Estadual da Fazenda – SEFAZ. Enquanto não utilizados na sua finalidade, os recursos deverão ser aplicados em poupança ou modalidade de aplicação financeira lastreada em títulos da dívida pública.</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III –</a:t>
          </a:r>
          <a:r>
            <a:rPr lang="en-US" cap="none" sz="1100" b="0" i="0" u="none" baseline="0">
              <a:solidFill>
                <a:srgbClr val="000000"/>
              </a:solidFill>
              <a:latin typeface="Calibri"/>
              <a:ea typeface="Calibri"/>
              <a:cs typeface="Calibri"/>
            </a:rPr>
            <a:t> Os recursos transferidos do FEAS aos FMAS deverão ser aplicados de acordo com o estabelecido no Plano de Ação e segundo prioridades estabelecidas no Plano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IV – </a:t>
          </a:r>
          <a:r>
            <a:rPr lang="en-US" cap="none" sz="1100" b="0" i="0" u="none" baseline="0">
              <a:solidFill>
                <a:srgbClr val="000000"/>
              </a:solidFill>
              <a:latin typeface="Calibri"/>
              <a:ea typeface="Calibri"/>
              <a:cs typeface="Calibri"/>
            </a:rPr>
            <a:t>Para fins de prestação de contas dos recursos recebidos, o FMAS deverá encaminhar relatório de gestão contendo informações relativas à execução física e financeira dos recursos transferidos, aprovado pelo controle interno municipal e declarado pelo Secretário de Assistência Social e o Prefeito Municipal, em instrumento específico que será disponibilizado pela Secretaria do Trabalho e do Desenvolvimento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 – </a:t>
          </a:r>
          <a:r>
            <a:rPr lang="en-US" cap="none" sz="1100" b="0" i="0" u="none" baseline="0">
              <a:solidFill>
                <a:srgbClr val="000000"/>
              </a:solidFill>
              <a:latin typeface="Calibri"/>
              <a:ea typeface="Calibri"/>
              <a:cs typeface="Calibri"/>
            </a:rPr>
            <a:t>No relatório de gestão deverá constar planilha, com data da despesa, número do documento fiscal, nome do fornecedor e o número do Cadastro de Pessoa Física (CPF) ou Cadastro Nacional de Pessoa Jurídica (CNPJ), valor e descrição, sendo conferida e assinada pelo responsável do controlo interno municipal, pelo Secretário de Assistência Social e o Prefeito Municipal, e, após, encaminhado para análise e parecer do Conselho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 </a:t>
          </a:r>
          <a:r>
            <a:rPr lang="en-US" cap="none" sz="1100" b="0" i="0" u="none" baseline="0">
              <a:solidFill>
                <a:srgbClr val="000000"/>
              </a:solidFill>
              <a:latin typeface="Calibri"/>
              <a:ea typeface="Calibri"/>
              <a:cs typeface="Calibri"/>
            </a:rPr>
            <a:t>- As informações prestadas presumem-se verdadeiras e são de inteira responsabilidade de seus declarantes, que deverão manter arquivados os documentos comprobatórios das despesas realizadas na execução das ações, serviços, programas ou projetos, cujos recursos utilizados foram objeto da transferência realizada ao Município, em boa ordem e conservação, devidamente identificadose à </a:t>
          </a:r>
        </a:p>
      </xdr:txBody>
    </xdr:sp>
    <xdr:clientData/>
  </xdr:oneCellAnchor>
  <xdr:oneCellAnchor>
    <xdr:from>
      <xdr:col>1</xdr:col>
      <xdr:colOff>76200</xdr:colOff>
      <xdr:row>108</xdr:row>
      <xdr:rowOff>123825</xdr:rowOff>
    </xdr:from>
    <xdr:ext cx="6115050" cy="6124575"/>
    <xdr:sp>
      <xdr:nvSpPr>
        <xdr:cNvPr id="2" name="CaixaDeTexto 5"/>
        <xdr:cNvSpPr txBox="1">
          <a:spLocks noChangeArrowheads="1"/>
        </xdr:cNvSpPr>
      </xdr:nvSpPr>
      <xdr:spPr>
        <a:xfrm>
          <a:off x="180975" y="21250275"/>
          <a:ext cx="6115050" cy="6124575"/>
        </a:xfrm>
        <a:prstGeom prst="rect">
          <a:avLst/>
        </a:prstGeom>
        <a:noFill/>
        <a:ln w="9525" cmpd="sng">
          <a:noFill/>
        </a:ln>
      </xdr:spPr>
      <xdr:txBody>
        <a:bodyPr vertOverflow="clip" wrap="square" lIns="36576" tIns="32004" rIns="36576" bIns="0"/>
        <a:p>
          <a:pPr algn="just">
            <a:defRPr/>
          </a:pPr>
          <a:r>
            <a:rPr lang="en-US" cap="none" sz="1100" b="0" i="0" u="none" baseline="0">
              <a:solidFill>
                <a:srgbClr val="000000"/>
              </a:solidFill>
              <a:latin typeface="Calibri"/>
              <a:ea typeface="Calibri"/>
              <a:cs typeface="Calibri"/>
            </a:rPr>
            <a:t>disposição da STDS, da Contadoria  e à disposição da STDS, da Contadoria e Auditoria-Geral do Estado e Tribunal de Contas do Estado TCE, pelo prazo de 05 (cinco) anos, a contar da aprovação da STDS e julgamento das contas do Município pelo TCE.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 – </a:t>
          </a:r>
          <a:r>
            <a:rPr lang="en-US" cap="none" sz="1100" b="0" i="0" u="none" baseline="0">
              <a:solidFill>
                <a:srgbClr val="000000"/>
              </a:solidFill>
              <a:latin typeface="Calibri"/>
              <a:ea typeface="Calibri"/>
              <a:cs typeface="Calibri"/>
            </a:rPr>
            <a:t>A execução dos recursos será acompanhada pela STDS e pelo Conselho Municipal de Assistência Social, observadas as respectivas competências, a fim de verificar se as ações executadas estão de acordo com o estabelecido no Plano de Ação e segundo prioridades estabelecidas no Plano Municipal de Assistência Social, e também, do alcance e da eficácia dos serviços socioassistenciais cofinanciados.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VIII –</a:t>
          </a:r>
          <a:r>
            <a:rPr lang="en-US" cap="none" sz="1100" b="0" i="0" u="none" baseline="0">
              <a:solidFill>
                <a:srgbClr val="000000"/>
              </a:solidFill>
              <a:latin typeface="Calibri"/>
              <a:ea typeface="Calibri"/>
              <a:cs typeface="Calibri"/>
            </a:rPr>
            <a:t> O saldo dos recursos financeiros repassados pelo FEAS ao FMAS existente no dia 31 de dezembro de cada ano poderá ser reprogramado para o exercício seguinte, de acordo com o Plano de Ação, desde que o órgão gestor municipal de assistência social, tenha assegurado à população, durante o exercício fiscal, os serviços cofinanciados, sem descontinuidade. Excetuando-se os repasses realizados no ano de 2013.</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IX –</a:t>
          </a:r>
          <a:r>
            <a:rPr lang="en-US" cap="none" sz="1100" b="0" i="0" u="none" baseline="0">
              <a:solidFill>
                <a:srgbClr val="000000"/>
              </a:solidFill>
              <a:latin typeface="Calibri"/>
              <a:ea typeface="Calibri"/>
              <a:cs typeface="Calibri"/>
            </a:rPr>
            <a:t> o plano de aplicação dos recursos reprogramados deverá obrigatoriamente ser submetido ao CMAS para deliberação.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 –</a:t>
          </a:r>
          <a:r>
            <a:rPr lang="en-US" cap="none" sz="1100" b="0" i="0" u="none" baseline="0">
              <a:solidFill>
                <a:srgbClr val="000000"/>
              </a:solidFill>
              <a:latin typeface="Calibri"/>
              <a:ea typeface="Calibri"/>
              <a:cs typeface="Calibri"/>
            </a:rPr>
            <a:t> Eventuais alterações quanto à execução da prestação dos serviços previstos, deverão ser submetidos ao gestor estadual do FEAS, sob pena de interrupção do repasse dos recursos.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 –</a:t>
          </a:r>
          <a:r>
            <a:rPr lang="en-US" cap="none" sz="1100" b="0" i="0" u="none" baseline="0">
              <a:solidFill>
                <a:srgbClr val="000000"/>
              </a:solidFill>
              <a:latin typeface="Calibri"/>
              <a:ea typeface="Calibri"/>
              <a:cs typeface="Calibri"/>
            </a:rPr>
            <a:t> os repasses de recursos serão suspensos nas seguintes condições: 
</a:t>
          </a:r>
          <a:r>
            <a:rPr lang="en-US" cap="none" sz="1100" b="0" i="0" u="none" baseline="0">
              <a:solidFill>
                <a:srgbClr val="000000"/>
              </a:solidFill>
              <a:latin typeface="Calibri"/>
              <a:ea typeface="Calibri"/>
              <a:cs typeface="Calibri"/>
            </a:rPr>
            <a:t>- omissão no dever de prestar contas, constatada pela falta de encaminhamento da prestação de contas na forma estabelecida pela STDS;
</a:t>
          </a:r>
          <a:r>
            <a:rPr lang="en-US" cap="none" sz="1100" b="0" i="0" u="none" baseline="0">
              <a:solidFill>
                <a:srgbClr val="000000"/>
              </a:solidFill>
              <a:latin typeface="Calibri"/>
              <a:ea typeface="Calibri"/>
              <a:cs typeface="Calibri"/>
            </a:rPr>
            <a:t>- utilização dos recursos em finalidade diversa ao determinado nas diretrizes  estabelecidas neste instrumento.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a:t>
          </a:r>
          <a:r>
            <a:rPr lang="en-US" cap="none" sz="1100" b="0" i="0" u="none" baseline="0">
              <a:solidFill>
                <a:srgbClr val="000000"/>
              </a:solidFill>
              <a:latin typeface="Calibri"/>
              <a:ea typeface="Calibri"/>
              <a:cs typeface="Calibri"/>
            </a:rPr>
            <a:t> - Em caso de suspensão dos recursos o gestor do FEAS dará conhecimento às demais instâncias deliberativas.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XIII –</a:t>
          </a:r>
          <a:r>
            <a:rPr lang="en-US" cap="none" sz="1100" b="0" i="0" u="none" baseline="0">
              <a:solidFill>
                <a:srgbClr val="000000"/>
              </a:solidFill>
              <a:latin typeface="Calibri"/>
              <a:ea typeface="Calibri"/>
              <a:cs typeface="Calibri"/>
            </a:rPr>
            <a:t> A inobservância das obrigações estabelecidas neste termo, ou emprego irregular dos recursos financeiros repassados, acarretarão na devolução pelo Município, dos recursos transferidos pelo FEAS, atualizados monetariamente.</a:t>
          </a:r>
          <a:r>
            <a:rPr lang="en-US" cap="none" sz="1100" b="1" i="0" u="none" baseline="0">
              <a:solidFill>
                <a:srgbClr val="000000"/>
              </a:solidFill>
              <a:latin typeface="Calibri"/>
              <a:ea typeface="Calibri"/>
              <a:cs typeface="Calibri"/>
            </a:rPr>
            <a:t>
</a:t>
          </a:r>
        </a:p>
      </xdr:txBody>
    </xdr:sp>
    <xdr:clientData/>
  </xdr:oneCellAnchor>
  <xdr:oneCellAnchor>
    <xdr:from>
      <xdr:col>1</xdr:col>
      <xdr:colOff>161925</xdr:colOff>
      <xdr:row>166</xdr:row>
      <xdr:rowOff>104775</xdr:rowOff>
    </xdr:from>
    <xdr:ext cx="6048375" cy="2505075"/>
    <xdr:sp>
      <xdr:nvSpPr>
        <xdr:cNvPr id="3" name="CaixaDeTexto 6"/>
        <xdr:cNvSpPr txBox="1">
          <a:spLocks noChangeArrowheads="1"/>
        </xdr:cNvSpPr>
      </xdr:nvSpPr>
      <xdr:spPr>
        <a:xfrm>
          <a:off x="266700" y="32280225"/>
          <a:ext cx="6048375" cy="2505075"/>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Na qualidade de Prefeito Municipal (ou gestor do Fundo) de -------------------------------------------, declaro para os devidos fins que: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 Estou ciente das condições estabelecidas neste Termo de Adesão, visando a transferência de recursos na modalidade Fundo à Fundo;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 Que os atos para a formalização do processo de Adesão a Transferência de Recursos do FEAS ao FMAS não contrariam a Lei Orgânica Municipal.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3. Existe previsão orçamentária e recursos para o cofinanciamento das ações sociassistencias, de acordo com o estabelecido no Plano de Ação e segundo prioridades estabelecidas no Plano Municipal de Assistência Social em conformidade:</a:t>
          </a:r>
          <a:r>
            <a:rPr lang="en-US" cap="none" sz="1100" b="1" i="0" u="none" baseline="0">
              <a:solidFill>
                <a:srgbClr val="000000"/>
              </a:solidFill>
              <a:latin typeface="Calibri"/>
              <a:ea typeface="Calibri"/>
              <a:cs typeface="Calibri"/>
            </a:rPr>
            <a:t>
</a:t>
          </a:r>
        </a:p>
      </xdr:txBody>
    </xdr:sp>
    <xdr:clientData/>
  </xdr:oneCellAnchor>
  <xdr:twoCellAnchor>
    <xdr:from>
      <xdr:col>4</xdr:col>
      <xdr:colOff>619125</xdr:colOff>
      <xdr:row>48</xdr:row>
      <xdr:rowOff>19050</xdr:rowOff>
    </xdr:from>
    <xdr:to>
      <xdr:col>5</xdr:col>
      <xdr:colOff>276225</xdr:colOff>
      <xdr:row>51</xdr:row>
      <xdr:rowOff>104775</xdr:rowOff>
    </xdr:to>
    <xdr:pic>
      <xdr:nvPicPr>
        <xdr:cNvPr id="4" name="Picture 2"/>
        <xdr:cNvPicPr preferRelativeResize="1">
          <a:picLocks noChangeAspect="1"/>
        </xdr:cNvPicPr>
      </xdr:nvPicPr>
      <xdr:blipFill>
        <a:blip r:embed="rId1"/>
        <a:stretch>
          <a:fillRect/>
        </a:stretch>
      </xdr:blipFill>
      <xdr:spPr>
        <a:xfrm>
          <a:off x="3105150" y="9677400"/>
          <a:ext cx="390525" cy="657225"/>
        </a:xfrm>
        <a:prstGeom prst="rect">
          <a:avLst/>
        </a:prstGeom>
        <a:noFill/>
        <a:ln w="9525" cmpd="sng">
          <a:noFill/>
        </a:ln>
      </xdr:spPr>
    </xdr:pic>
    <xdr:clientData/>
  </xdr:twoCellAnchor>
  <xdr:twoCellAnchor>
    <xdr:from>
      <xdr:col>12</xdr:col>
      <xdr:colOff>209550</xdr:colOff>
      <xdr:row>7</xdr:row>
      <xdr:rowOff>152400</xdr:rowOff>
    </xdr:from>
    <xdr:to>
      <xdr:col>13</xdr:col>
      <xdr:colOff>361950</xdr:colOff>
      <xdr:row>9</xdr:row>
      <xdr:rowOff>200025</xdr:rowOff>
    </xdr:to>
    <xdr:sp>
      <xdr:nvSpPr>
        <xdr:cNvPr id="5" name="Seta para a esquerda 12">
          <a:hlinkClick r:id="rId2"/>
        </xdr:cNvPr>
        <xdr:cNvSpPr>
          <a:spLocks/>
        </xdr:cNvSpPr>
      </xdr:nvSpPr>
      <xdr:spPr>
        <a:xfrm>
          <a:off x="6753225" y="1485900"/>
          <a:ext cx="762000" cy="428625"/>
        </a:xfrm>
        <a:prstGeom prst="leftArrow">
          <a:avLst>
            <a:gd name="adj" fmla="val -22277"/>
          </a:avLst>
        </a:prstGeom>
        <a:solidFill>
          <a:srgbClr val="C0504D"/>
        </a:solidFill>
        <a:ln w="9525" cmpd="sng">
          <a:noFill/>
        </a:ln>
      </xdr:spPr>
      <xdr:txBody>
        <a:bodyPr vertOverflow="clip" wrap="square" lIns="36576" tIns="32004" rIns="36576" bIns="0" anchor="b"/>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304800</xdr:colOff>
      <xdr:row>53</xdr:row>
      <xdr:rowOff>38100</xdr:rowOff>
    </xdr:from>
    <xdr:to>
      <xdr:col>13</xdr:col>
      <xdr:colOff>457200</xdr:colOff>
      <xdr:row>55</xdr:row>
      <xdr:rowOff>123825</xdr:rowOff>
    </xdr:to>
    <xdr:sp>
      <xdr:nvSpPr>
        <xdr:cNvPr id="6" name="Seta para a esquerda 13">
          <a:hlinkClick r:id="rId3"/>
        </xdr:cNvPr>
        <xdr:cNvSpPr>
          <a:spLocks/>
        </xdr:cNvSpPr>
      </xdr:nvSpPr>
      <xdr:spPr>
        <a:xfrm>
          <a:off x="6848475" y="10648950"/>
          <a:ext cx="762000" cy="466725"/>
        </a:xfrm>
        <a:prstGeom prst="leftArrow">
          <a:avLst>
            <a:gd name="adj" fmla="val -2052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514350</xdr:colOff>
      <xdr:row>107</xdr:row>
      <xdr:rowOff>114300</xdr:rowOff>
    </xdr:from>
    <xdr:to>
      <xdr:col>14</xdr:col>
      <xdr:colOff>95250</xdr:colOff>
      <xdr:row>109</xdr:row>
      <xdr:rowOff>180975</xdr:rowOff>
    </xdr:to>
    <xdr:sp>
      <xdr:nvSpPr>
        <xdr:cNvPr id="7" name="Seta para a esquerda 14">
          <a:hlinkClick r:id="rId4"/>
        </xdr:cNvPr>
        <xdr:cNvSpPr>
          <a:spLocks/>
        </xdr:cNvSpPr>
      </xdr:nvSpPr>
      <xdr:spPr>
        <a:xfrm>
          <a:off x="7058025" y="21050250"/>
          <a:ext cx="800100" cy="447675"/>
        </a:xfrm>
        <a:prstGeom prst="leftArrow">
          <a:avLst>
            <a:gd name="adj" fmla="val -2130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342900</xdr:colOff>
      <xdr:row>163</xdr:row>
      <xdr:rowOff>76200</xdr:rowOff>
    </xdr:from>
    <xdr:to>
      <xdr:col>13</xdr:col>
      <xdr:colOff>533400</xdr:colOff>
      <xdr:row>165</xdr:row>
      <xdr:rowOff>180975</xdr:rowOff>
    </xdr:to>
    <xdr:sp>
      <xdr:nvSpPr>
        <xdr:cNvPr id="8" name="Seta para a esquerda 15">
          <a:hlinkClick r:id="rId5"/>
        </xdr:cNvPr>
        <xdr:cNvSpPr>
          <a:spLocks/>
        </xdr:cNvSpPr>
      </xdr:nvSpPr>
      <xdr:spPr>
        <a:xfrm>
          <a:off x="6886575" y="31680150"/>
          <a:ext cx="800100" cy="485775"/>
        </a:xfrm>
        <a:prstGeom prst="leftArrow">
          <a:avLst>
            <a:gd name="adj" fmla="val -20171"/>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4</xdr:col>
      <xdr:colOff>628650</xdr:colOff>
      <xdr:row>0</xdr:row>
      <xdr:rowOff>76200</xdr:rowOff>
    </xdr:from>
    <xdr:to>
      <xdr:col>5</xdr:col>
      <xdr:colOff>285750</xdr:colOff>
      <xdr:row>3</xdr:row>
      <xdr:rowOff>161925</xdr:rowOff>
    </xdr:to>
    <xdr:pic>
      <xdr:nvPicPr>
        <xdr:cNvPr id="9" name="Picture 405"/>
        <xdr:cNvPicPr preferRelativeResize="1">
          <a:picLocks noChangeAspect="1"/>
        </xdr:cNvPicPr>
      </xdr:nvPicPr>
      <xdr:blipFill>
        <a:blip r:embed="rId1"/>
        <a:stretch>
          <a:fillRect/>
        </a:stretch>
      </xdr:blipFill>
      <xdr:spPr>
        <a:xfrm>
          <a:off x="3114675" y="76200"/>
          <a:ext cx="390525" cy="657225"/>
        </a:xfrm>
        <a:prstGeom prst="rect">
          <a:avLst/>
        </a:prstGeom>
        <a:noFill/>
        <a:ln w="9525" cmpd="sng">
          <a:noFill/>
        </a:ln>
      </xdr:spPr>
    </xdr:pic>
    <xdr:clientData/>
  </xdr:twoCellAnchor>
  <xdr:twoCellAnchor>
    <xdr:from>
      <xdr:col>4</xdr:col>
      <xdr:colOff>638175</xdr:colOff>
      <xdr:row>99</xdr:row>
      <xdr:rowOff>180975</xdr:rowOff>
    </xdr:from>
    <xdr:to>
      <xdr:col>5</xdr:col>
      <xdr:colOff>304800</xdr:colOff>
      <xdr:row>103</xdr:row>
      <xdr:rowOff>76200</xdr:rowOff>
    </xdr:to>
    <xdr:pic>
      <xdr:nvPicPr>
        <xdr:cNvPr id="10" name="Picture 406"/>
        <xdr:cNvPicPr preferRelativeResize="1">
          <a:picLocks noChangeAspect="1"/>
        </xdr:cNvPicPr>
      </xdr:nvPicPr>
      <xdr:blipFill>
        <a:blip r:embed="rId1"/>
        <a:stretch>
          <a:fillRect/>
        </a:stretch>
      </xdr:blipFill>
      <xdr:spPr>
        <a:xfrm>
          <a:off x="3124200" y="19592925"/>
          <a:ext cx="400050" cy="657225"/>
        </a:xfrm>
        <a:prstGeom prst="rect">
          <a:avLst/>
        </a:prstGeom>
        <a:noFill/>
        <a:ln w="9525" cmpd="sng">
          <a:noFill/>
        </a:ln>
      </xdr:spPr>
    </xdr:pic>
    <xdr:clientData/>
  </xdr:twoCellAnchor>
  <xdr:twoCellAnchor>
    <xdr:from>
      <xdr:col>4</xdr:col>
      <xdr:colOff>676275</xdr:colOff>
      <xdr:row>152</xdr:row>
      <xdr:rowOff>180975</xdr:rowOff>
    </xdr:from>
    <xdr:to>
      <xdr:col>5</xdr:col>
      <xdr:colOff>342900</xdr:colOff>
      <xdr:row>156</xdr:row>
      <xdr:rowOff>76200</xdr:rowOff>
    </xdr:to>
    <xdr:pic>
      <xdr:nvPicPr>
        <xdr:cNvPr id="11" name="Picture 407"/>
        <xdr:cNvPicPr preferRelativeResize="1">
          <a:picLocks noChangeAspect="1"/>
        </xdr:cNvPicPr>
      </xdr:nvPicPr>
      <xdr:blipFill>
        <a:blip r:embed="rId1"/>
        <a:stretch>
          <a:fillRect/>
        </a:stretch>
      </xdr:blipFill>
      <xdr:spPr>
        <a:xfrm>
          <a:off x="3162300" y="29689425"/>
          <a:ext cx="40005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3</xdr:row>
      <xdr:rowOff>9525</xdr:rowOff>
    </xdr:from>
    <xdr:to>
      <xdr:col>11</xdr:col>
      <xdr:colOff>514350</xdr:colOff>
      <xdr:row>4</xdr:row>
      <xdr:rowOff>314325</xdr:rowOff>
    </xdr:to>
    <xdr:sp>
      <xdr:nvSpPr>
        <xdr:cNvPr id="1" name="Seta para a esquerda 3">
          <a:hlinkClick r:id="rId1"/>
        </xdr:cNvPr>
        <xdr:cNvSpPr>
          <a:spLocks/>
        </xdr:cNvSpPr>
      </xdr:nvSpPr>
      <xdr:spPr>
        <a:xfrm>
          <a:off x="6858000" y="1162050"/>
          <a:ext cx="781050" cy="457200"/>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400050</xdr:colOff>
      <xdr:row>66</xdr:row>
      <xdr:rowOff>190500</xdr:rowOff>
    </xdr:from>
    <xdr:to>
      <xdr:col>11</xdr:col>
      <xdr:colOff>561975</xdr:colOff>
      <xdr:row>69</xdr:row>
      <xdr:rowOff>85725</xdr:rowOff>
    </xdr:to>
    <xdr:sp>
      <xdr:nvSpPr>
        <xdr:cNvPr id="2" name="Seta para a esquerda 4">
          <a:hlinkClick r:id="rId2"/>
        </xdr:cNvPr>
        <xdr:cNvSpPr>
          <a:spLocks/>
        </xdr:cNvSpPr>
      </xdr:nvSpPr>
      <xdr:spPr>
        <a:xfrm>
          <a:off x="6915150" y="17373600"/>
          <a:ext cx="771525" cy="466725"/>
        </a:xfrm>
        <a:prstGeom prst="leftArrow">
          <a:avLst>
            <a:gd name="adj" fmla="val -1937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171450</xdr:colOff>
      <xdr:row>35</xdr:row>
      <xdr:rowOff>123825</xdr:rowOff>
    </xdr:from>
    <xdr:to>
      <xdr:col>11</xdr:col>
      <xdr:colOff>390525</xdr:colOff>
      <xdr:row>38</xdr:row>
      <xdr:rowOff>314325</xdr:rowOff>
    </xdr:to>
    <xdr:sp>
      <xdr:nvSpPr>
        <xdr:cNvPr id="3" name="Texto explicativo retangular 2"/>
        <xdr:cNvSpPr>
          <a:spLocks/>
        </xdr:cNvSpPr>
      </xdr:nvSpPr>
      <xdr:spPr>
        <a:xfrm>
          <a:off x="6686550" y="9134475"/>
          <a:ext cx="828675" cy="857250"/>
        </a:xfrm>
        <a:prstGeom prst="wedgeRectCallout">
          <a:avLst>
            <a:gd name="adj1" fmla="val -66092"/>
            <a:gd name="adj2" fmla="val 32222"/>
          </a:avLst>
        </a:prstGeom>
        <a:solidFill>
          <a:srgbClr val="C0504D"/>
        </a:solidFill>
        <a:ln w="25400" cmpd="sng">
          <a:solidFill>
            <a:srgbClr val="8C3836"/>
          </a:solidFill>
          <a:headEnd type="none"/>
          <a:tailEnd type="none"/>
        </a:ln>
      </xdr:spPr>
      <xdr:txBody>
        <a:bodyPr vertOverflow="clip" wrap="square" lIns="27432" tIns="22860" rIns="0" bIns="0" anchor="ctr"/>
        <a:p>
          <a:pPr algn="ctr">
            <a:defRPr/>
          </a:pPr>
          <a:r>
            <a:rPr lang="en-US" cap="none" sz="800" b="1" i="0" u="none" baseline="0">
              <a:solidFill>
                <a:srgbClr val="000000"/>
              </a:solidFill>
              <a:latin typeface="Calibri"/>
              <a:ea typeface="Calibri"/>
              <a:cs typeface="Calibri"/>
            </a:rPr>
            <a:t>Escolha Sim ou Não para cada opção de aplicação dos recursos.</a:t>
          </a:r>
          <a:r>
            <a:rPr lang="en-US" cap="none" sz="800" b="0" i="0" u="none" baseline="0">
              <a:solidFill>
                <a:srgbClr val="000000"/>
              </a:solidFill>
              <a:latin typeface="Calibri"/>
              <a:ea typeface="Calibri"/>
              <a:cs typeface="Calibri"/>
            </a:rPr>
            <a:t>
</a:t>
          </a:r>
        </a:p>
      </xdr:txBody>
    </xdr:sp>
    <xdr:clientData/>
  </xdr:twoCellAnchor>
  <xdr:twoCellAnchor>
    <xdr:from>
      <xdr:col>3</xdr:col>
      <xdr:colOff>409575</xdr:colOff>
      <xdr:row>43</xdr:row>
      <xdr:rowOff>247650</xdr:rowOff>
    </xdr:from>
    <xdr:to>
      <xdr:col>7</xdr:col>
      <xdr:colOff>19050</xdr:colOff>
      <xdr:row>43</xdr:row>
      <xdr:rowOff>352425</xdr:rowOff>
    </xdr:to>
    <xdr:sp>
      <xdr:nvSpPr>
        <xdr:cNvPr id="4" name="Retângulo 5">
          <a:hlinkClick r:id="rId3"/>
        </xdr:cNvPr>
        <xdr:cNvSpPr>
          <a:spLocks/>
        </xdr:cNvSpPr>
      </xdr:nvSpPr>
      <xdr:spPr>
        <a:xfrm>
          <a:off x="2028825" y="11982450"/>
          <a:ext cx="2466975" cy="10477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xdr:row>
      <xdr:rowOff>76200</xdr:rowOff>
    </xdr:from>
    <xdr:ext cx="5972175" cy="1038225"/>
    <xdr:sp>
      <xdr:nvSpPr>
        <xdr:cNvPr id="1" name="CaixaDeTexto 4"/>
        <xdr:cNvSpPr txBox="1">
          <a:spLocks noChangeArrowheads="1"/>
        </xdr:cNvSpPr>
      </xdr:nvSpPr>
      <xdr:spPr>
        <a:xfrm>
          <a:off x="57150" y="514350"/>
          <a:ext cx="5972175" cy="1038225"/>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 Art. 14. O Plano de Assistência Social, de que trata o art. 30 da LOAS, é um instrumento de planejamento estratégico que organiza, regula e norteia a execução da Politica Nacional de Assistência Social - PNAS na perspectiva do SUAS.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1º A elaboração do Plano de Assistência Social é de responsabilidade do órgão gestor  da política, que o submete à aprovação do Conselho de Assistência Social. (NOB/SUAS, 2012)
</a:t>
          </a:r>
        </a:p>
      </xdr:txBody>
    </xdr:sp>
    <xdr:clientData/>
  </xdr:oneCellAnchor>
  <xdr:oneCellAnchor>
    <xdr:from>
      <xdr:col>1</xdr:col>
      <xdr:colOff>409575</xdr:colOff>
      <xdr:row>87</xdr:row>
      <xdr:rowOff>114300</xdr:rowOff>
    </xdr:from>
    <xdr:ext cx="5400675" cy="2343150"/>
    <xdr:sp>
      <xdr:nvSpPr>
        <xdr:cNvPr id="2" name="CaixaDeTexto 1"/>
        <xdr:cNvSpPr txBox="1">
          <a:spLocks noChangeArrowheads="1"/>
        </xdr:cNvSpPr>
      </xdr:nvSpPr>
      <xdr:spPr>
        <a:xfrm>
          <a:off x="561975" y="17306925"/>
          <a:ext cx="5400675" cy="234315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Processo contínuo de investigação das situações de risco e vulnerabilidade social presentes nos territórios, acompanhado da interpretação e análise da realidade socioterritorial e das demandas sociais que estão em constante mutação, estabelecendo relações e avaliações de resultados e de impacto das ações planejadas;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Identificação da rede socioassistencial disponível no território, bem como de outras políticas públicas, com a finalidade de planejar a articulação das ações em resposta às demandas identificadas e a implantação de serviços e equipamentos necessários;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Reconhecimento da oferta e da demanda por serviços socioassistenciais e definição de territórios prioritários para a atuação da Política de Assistência Social;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Utilização de dados territorializados disponíveis nos sistemas oficiais de informações.</a:t>
          </a:r>
        </a:p>
      </xdr:txBody>
    </xdr:sp>
    <xdr:clientData/>
  </xdr:oneCellAnchor>
  <xdr:oneCellAnchor>
    <xdr:from>
      <xdr:col>0</xdr:col>
      <xdr:colOff>95250</xdr:colOff>
      <xdr:row>182</xdr:row>
      <xdr:rowOff>104775</xdr:rowOff>
    </xdr:from>
    <xdr:ext cx="5943600" cy="3562350"/>
    <xdr:sp>
      <xdr:nvSpPr>
        <xdr:cNvPr id="3" name="CaixaDeTexto 6"/>
        <xdr:cNvSpPr txBox="1">
          <a:spLocks noChangeArrowheads="1"/>
        </xdr:cNvSpPr>
      </xdr:nvSpPr>
      <xdr:spPr>
        <a:xfrm>
          <a:off x="95250" y="40205025"/>
          <a:ext cx="5943600" cy="3562350"/>
        </a:xfrm>
        <a:prstGeom prst="rect">
          <a:avLst/>
        </a:prstGeom>
        <a:noFill/>
        <a:ln w="9525" cmpd="sng">
          <a:noFill/>
        </a:ln>
      </xdr:spPr>
      <xdr:txBody>
        <a:bodyPr vertOverflow="clip" wrap="square"/>
        <a:p>
          <a:pPr algn="just">
            <a:defRPr/>
          </a:pPr>
          <a:r>
            <a:rPr lang="en-US" cap="none" sz="1200" b="0" i="0" u="none" baseline="0">
              <a:solidFill>
                <a:srgbClr val="000000"/>
              </a:solidFill>
              <a:latin typeface="Arial"/>
              <a:ea typeface="Arial"/>
              <a:cs typeface="Arial"/>
            </a:rPr>
            <a:t> Ao elaborarmos o Plano Municipal de Assistência Social o mesmo apresenta-se como instrumento fundamental na Politica de Assistência Social   contendo os debates e deliberações das Conferências, bem como as análises e caminhos da Politica.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30. O acompanhamento e a avaliação possibilitam o acesso às informações sobre a execução das ações planejadas, as dificuldades encontradas e os resultados alcançados, favorecendo a revisão e a tomada de decisões pelo gestor.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33. Os processos de acompanhamento desencadearão ações que objetivam a resolução de dificuldades encontradas, o aprimoramento e a qualificação da gestão, dos serviços, programas, projetos e benefícios socioassistencias do SUAS, quais sejam: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I - proativas e preventivas;
</a:t>
          </a:r>
          <a:r>
            <a:rPr lang="en-US" cap="none" sz="1200" b="0" i="0" u="none" baseline="0">
              <a:solidFill>
                <a:srgbClr val="000000"/>
              </a:solidFill>
              <a:latin typeface="Arial"/>
              <a:ea typeface="Arial"/>
              <a:cs typeface="Arial"/>
            </a:rPr>
            <a:t> II - de superação das dificuldades encontradas;
</a:t>
          </a:r>
          <a:r>
            <a:rPr lang="en-US" cap="none" sz="1200" b="0" i="0" u="none" baseline="0">
              <a:solidFill>
                <a:srgbClr val="000000"/>
              </a:solidFill>
              <a:latin typeface="Arial"/>
              <a:ea typeface="Arial"/>
              <a:cs typeface="Arial"/>
            </a:rPr>
            <a:t> III - de avaliação da execução do plano de providências e medidas adotadas.
</a:t>
          </a:r>
        </a:p>
      </xdr:txBody>
    </xdr:sp>
    <xdr:clientData/>
  </xdr:oneCellAnchor>
  <xdr:twoCellAnchor>
    <xdr:from>
      <xdr:col>13</xdr:col>
      <xdr:colOff>0</xdr:colOff>
      <xdr:row>92</xdr:row>
      <xdr:rowOff>161925</xdr:rowOff>
    </xdr:from>
    <xdr:to>
      <xdr:col>14</xdr:col>
      <xdr:colOff>161925</xdr:colOff>
      <xdr:row>95</xdr:row>
      <xdr:rowOff>9525</xdr:rowOff>
    </xdr:to>
    <xdr:sp>
      <xdr:nvSpPr>
        <xdr:cNvPr id="4" name="Seta para a esquerda 15">
          <a:hlinkClick r:id="rId1"/>
        </xdr:cNvPr>
        <xdr:cNvSpPr>
          <a:spLocks/>
        </xdr:cNvSpPr>
      </xdr:nvSpPr>
      <xdr:spPr>
        <a:xfrm>
          <a:off x="6667500" y="18307050"/>
          <a:ext cx="771525" cy="419100"/>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133</xdr:row>
      <xdr:rowOff>0</xdr:rowOff>
    </xdr:from>
    <xdr:to>
      <xdr:col>14</xdr:col>
      <xdr:colOff>161925</xdr:colOff>
      <xdr:row>135</xdr:row>
      <xdr:rowOff>38100</xdr:rowOff>
    </xdr:to>
    <xdr:sp>
      <xdr:nvSpPr>
        <xdr:cNvPr id="5" name="Seta para a esquerda 16">
          <a:hlinkClick r:id="rId2"/>
        </xdr:cNvPr>
        <xdr:cNvSpPr>
          <a:spLocks/>
        </xdr:cNvSpPr>
      </xdr:nvSpPr>
      <xdr:spPr>
        <a:xfrm>
          <a:off x="6667500" y="2807970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168</xdr:row>
      <xdr:rowOff>0</xdr:rowOff>
    </xdr:from>
    <xdr:to>
      <xdr:col>14</xdr:col>
      <xdr:colOff>161925</xdr:colOff>
      <xdr:row>170</xdr:row>
      <xdr:rowOff>9525</xdr:rowOff>
    </xdr:to>
    <xdr:sp>
      <xdr:nvSpPr>
        <xdr:cNvPr id="6" name="Seta para a esquerda 17">
          <a:hlinkClick r:id="rId3"/>
        </xdr:cNvPr>
        <xdr:cNvSpPr>
          <a:spLocks/>
        </xdr:cNvSpPr>
      </xdr:nvSpPr>
      <xdr:spPr>
        <a:xfrm>
          <a:off x="6667500" y="37052250"/>
          <a:ext cx="771525" cy="4095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199</xdr:row>
      <xdr:rowOff>0</xdr:rowOff>
    </xdr:from>
    <xdr:to>
      <xdr:col>14</xdr:col>
      <xdr:colOff>161925</xdr:colOff>
      <xdr:row>201</xdr:row>
      <xdr:rowOff>38100</xdr:rowOff>
    </xdr:to>
    <xdr:sp>
      <xdr:nvSpPr>
        <xdr:cNvPr id="7" name="Seta para a esquerda 18">
          <a:hlinkClick r:id="rId4"/>
        </xdr:cNvPr>
        <xdr:cNvSpPr>
          <a:spLocks/>
        </xdr:cNvSpPr>
      </xdr:nvSpPr>
      <xdr:spPr>
        <a:xfrm>
          <a:off x="6667500" y="4333875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47</xdr:row>
      <xdr:rowOff>0</xdr:rowOff>
    </xdr:from>
    <xdr:to>
      <xdr:col>14</xdr:col>
      <xdr:colOff>161925</xdr:colOff>
      <xdr:row>49</xdr:row>
      <xdr:rowOff>66675</xdr:rowOff>
    </xdr:to>
    <xdr:sp>
      <xdr:nvSpPr>
        <xdr:cNvPr id="8" name="Seta para a esquerda 19">
          <a:hlinkClick r:id="rId5"/>
        </xdr:cNvPr>
        <xdr:cNvSpPr>
          <a:spLocks/>
        </xdr:cNvSpPr>
      </xdr:nvSpPr>
      <xdr:spPr>
        <a:xfrm>
          <a:off x="6667500" y="9277350"/>
          <a:ext cx="771525" cy="4476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295275</xdr:colOff>
      <xdr:row>1</xdr:row>
      <xdr:rowOff>161925</xdr:rowOff>
    </xdr:from>
    <xdr:to>
      <xdr:col>13</xdr:col>
      <xdr:colOff>457200</xdr:colOff>
      <xdr:row>3</xdr:row>
      <xdr:rowOff>161925</xdr:rowOff>
    </xdr:to>
    <xdr:sp>
      <xdr:nvSpPr>
        <xdr:cNvPr id="9" name="Seta para a esquerda 20">
          <a:hlinkClick r:id="rId6"/>
        </xdr:cNvPr>
        <xdr:cNvSpPr>
          <a:spLocks/>
        </xdr:cNvSpPr>
      </xdr:nvSpPr>
      <xdr:spPr>
        <a:xfrm>
          <a:off x="6353175" y="381000"/>
          <a:ext cx="771525" cy="438150"/>
        </a:xfrm>
        <a:prstGeom prst="leftArrow">
          <a:avLst>
            <a:gd name="adj" fmla="val -22319"/>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0</xdr:row>
      <xdr:rowOff>38100</xdr:rowOff>
    </xdr:from>
    <xdr:to>
      <xdr:col>2</xdr:col>
      <xdr:colOff>247650</xdr:colOff>
      <xdr:row>2</xdr:row>
      <xdr:rowOff>161925</xdr:rowOff>
    </xdr:to>
    <xdr:pic>
      <xdr:nvPicPr>
        <xdr:cNvPr id="1" name="il_fi" descr="http://www.sobrasa.org/realizacoes/salva_vidas_master_rs/logo_rs.jpg"/>
        <xdr:cNvPicPr preferRelativeResize="1">
          <a:picLocks noChangeAspect="1"/>
        </xdr:cNvPicPr>
      </xdr:nvPicPr>
      <xdr:blipFill>
        <a:blip r:embed="rId1"/>
        <a:stretch>
          <a:fillRect/>
        </a:stretch>
      </xdr:blipFill>
      <xdr:spPr>
        <a:xfrm>
          <a:off x="428625" y="38100"/>
          <a:ext cx="409575" cy="523875"/>
        </a:xfrm>
        <a:prstGeom prst="rect">
          <a:avLst/>
        </a:prstGeom>
        <a:noFill/>
        <a:ln w="9525" cmpd="sng">
          <a:noFill/>
        </a:ln>
      </xdr:spPr>
    </xdr:pic>
    <xdr:clientData/>
  </xdr:twoCellAnchor>
  <xdr:twoCellAnchor>
    <xdr:from>
      <xdr:col>6</xdr:col>
      <xdr:colOff>57150</xdr:colOff>
      <xdr:row>8</xdr:row>
      <xdr:rowOff>0</xdr:rowOff>
    </xdr:from>
    <xdr:to>
      <xdr:col>6</xdr:col>
      <xdr:colOff>171450</xdr:colOff>
      <xdr:row>8</xdr:row>
      <xdr:rowOff>0</xdr:rowOff>
    </xdr:to>
    <xdr:sp>
      <xdr:nvSpPr>
        <xdr:cNvPr id="2" name="Elipse 11"/>
        <xdr:cNvSpPr>
          <a:spLocks/>
        </xdr:cNvSpPr>
      </xdr:nvSpPr>
      <xdr:spPr>
        <a:xfrm>
          <a:off x="5067300" y="1314450"/>
          <a:ext cx="0" cy="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3</a:t>
          </a:r>
        </a:p>
      </xdr:txBody>
    </xdr:sp>
    <xdr:clientData/>
  </xdr:twoCellAnchor>
  <xdr:twoCellAnchor>
    <xdr:from>
      <xdr:col>6</xdr:col>
      <xdr:colOff>0</xdr:colOff>
      <xdr:row>40</xdr:row>
      <xdr:rowOff>38100</xdr:rowOff>
    </xdr:from>
    <xdr:to>
      <xdr:col>6</xdr:col>
      <xdr:colOff>0</xdr:colOff>
      <xdr:row>40</xdr:row>
      <xdr:rowOff>133350</xdr:rowOff>
    </xdr:to>
    <xdr:sp>
      <xdr:nvSpPr>
        <xdr:cNvPr id="3" name="Elipse 12"/>
        <xdr:cNvSpPr>
          <a:spLocks/>
        </xdr:cNvSpPr>
      </xdr:nvSpPr>
      <xdr:spPr>
        <a:xfrm>
          <a:off x="5067300" y="7524750"/>
          <a:ext cx="0" cy="9525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6</xdr:col>
      <xdr:colOff>66675</xdr:colOff>
      <xdr:row>61</xdr:row>
      <xdr:rowOff>47625</xdr:rowOff>
    </xdr:from>
    <xdr:to>
      <xdr:col>6</xdr:col>
      <xdr:colOff>200025</xdr:colOff>
      <xdr:row>61</xdr:row>
      <xdr:rowOff>152400</xdr:rowOff>
    </xdr:to>
    <xdr:sp>
      <xdr:nvSpPr>
        <xdr:cNvPr id="4" name="Elipse 13"/>
        <xdr:cNvSpPr>
          <a:spLocks/>
        </xdr:cNvSpPr>
      </xdr:nvSpPr>
      <xdr:spPr>
        <a:xfrm>
          <a:off x="5067300" y="11934825"/>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66675</xdr:colOff>
      <xdr:row>68</xdr:row>
      <xdr:rowOff>47625</xdr:rowOff>
    </xdr:from>
    <xdr:to>
      <xdr:col>6</xdr:col>
      <xdr:colOff>200025</xdr:colOff>
      <xdr:row>68</xdr:row>
      <xdr:rowOff>152400</xdr:rowOff>
    </xdr:to>
    <xdr:sp>
      <xdr:nvSpPr>
        <xdr:cNvPr id="5" name="Elipse 14"/>
        <xdr:cNvSpPr>
          <a:spLocks/>
        </xdr:cNvSpPr>
      </xdr:nvSpPr>
      <xdr:spPr>
        <a:xfrm>
          <a:off x="5067300" y="132207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0</xdr:colOff>
      <xdr:row>16</xdr:row>
      <xdr:rowOff>38100</xdr:rowOff>
    </xdr:from>
    <xdr:to>
      <xdr:col>6</xdr:col>
      <xdr:colOff>0</xdr:colOff>
      <xdr:row>16</xdr:row>
      <xdr:rowOff>142875</xdr:rowOff>
    </xdr:to>
    <xdr:sp>
      <xdr:nvSpPr>
        <xdr:cNvPr id="6" name="Elipse 15"/>
        <xdr:cNvSpPr>
          <a:spLocks/>
        </xdr:cNvSpPr>
      </xdr:nvSpPr>
      <xdr:spPr>
        <a:xfrm>
          <a:off x="5067300" y="28956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11</xdr:col>
      <xdr:colOff>0</xdr:colOff>
      <xdr:row>4</xdr:row>
      <xdr:rowOff>0</xdr:rowOff>
    </xdr:from>
    <xdr:to>
      <xdr:col>12</xdr:col>
      <xdr:colOff>152400</xdr:colOff>
      <xdr:row>6</xdr:row>
      <xdr:rowOff>142875</xdr:rowOff>
    </xdr:to>
    <xdr:sp>
      <xdr:nvSpPr>
        <xdr:cNvPr id="7" name="Seta para a esquerda 16">
          <a:hlinkClick r:id="rId2"/>
        </xdr:cNvPr>
        <xdr:cNvSpPr>
          <a:spLocks/>
        </xdr:cNvSpPr>
      </xdr:nvSpPr>
      <xdr:spPr>
        <a:xfrm>
          <a:off x="9677400" y="723900"/>
          <a:ext cx="762000" cy="466725"/>
        </a:xfrm>
        <a:prstGeom prst="leftArrow">
          <a:avLst>
            <a:gd name="adj" fmla="val -2003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11</xdr:col>
      <xdr:colOff>0</xdr:colOff>
      <xdr:row>41</xdr:row>
      <xdr:rowOff>0</xdr:rowOff>
    </xdr:from>
    <xdr:to>
      <xdr:col>12</xdr:col>
      <xdr:colOff>152400</xdr:colOff>
      <xdr:row>43</xdr:row>
      <xdr:rowOff>76200</xdr:rowOff>
    </xdr:to>
    <xdr:sp>
      <xdr:nvSpPr>
        <xdr:cNvPr id="8" name="Seta para a esquerda 18">
          <a:hlinkClick r:id="rId3"/>
        </xdr:cNvPr>
        <xdr:cNvSpPr>
          <a:spLocks/>
        </xdr:cNvSpPr>
      </xdr:nvSpPr>
      <xdr:spPr>
        <a:xfrm>
          <a:off x="9677400" y="7677150"/>
          <a:ext cx="762000" cy="466725"/>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oneCellAnchor>
    <xdr:from>
      <xdr:col>1</xdr:col>
      <xdr:colOff>9525</xdr:colOff>
      <xdr:row>59</xdr:row>
      <xdr:rowOff>66675</xdr:rowOff>
    </xdr:from>
    <xdr:ext cx="9153525" cy="676275"/>
    <xdr:sp>
      <xdr:nvSpPr>
        <xdr:cNvPr id="9" name="CaixaDeTexto 4"/>
        <xdr:cNvSpPr txBox="1">
          <a:spLocks noChangeArrowheads="1"/>
        </xdr:cNvSpPr>
      </xdr:nvSpPr>
      <xdr:spPr>
        <a:xfrm>
          <a:off x="209550" y="11239500"/>
          <a:ext cx="9153525" cy="676275"/>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latin typeface="Calibri"/>
              <a:ea typeface="Calibri"/>
              <a:cs typeface="Calibri"/>
            </a:rPr>
            <a:t>Declaro que as informações são verdadeiras e de inteira responsabilidade deste declarante, sendo que a documentação comprobatória das despesas realizadas estão arquivadas, em boa ordem e conservação, devidamente identificada e à disposição desta Secretaria, da CAGE e do TCE/RS, pelo prazo de 05 (cinco) anos, conforme previsto no Art. 6</a:t>
          </a:r>
          <a:r>
            <a:rPr lang="en-US" cap="none" sz="1100" b="1" i="0" u="none" baseline="0">
              <a:solidFill>
                <a:srgbClr val="000000"/>
              </a:solidFill>
              <a:latin typeface="Calibri"/>
              <a:ea typeface="Calibri"/>
              <a:cs typeface="Calibri"/>
            </a:rPr>
            <a:t>° do Decreto Estadual  N° 50.256, de 18/04/2013.</a:t>
          </a:r>
        </a:p>
      </xdr:txBody>
    </xdr:sp>
    <xdr:clientData/>
  </xdr:one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tre-rs.gov.br/eleicoes/2012/suplementar/87718/cand_11_13.html" TargetMode="External" /><Relationship Id="rId2" Type="http://schemas.openxmlformats.org/officeDocument/2006/relationships/hyperlink" Target="http://www.tre-rs.gov.br/eleicoes/2012/suplementar/85448/cand_11_45.html" TargetMode="External" /><Relationship Id="rId3" Type="http://schemas.openxmlformats.org/officeDocument/2006/relationships/comments" Target="../comments7.xml" /><Relationship Id="rId4" Type="http://schemas.openxmlformats.org/officeDocument/2006/relationships/vmlDrawing" Target="../drawings/vmlDrawing2.v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3:S15"/>
  <sheetViews>
    <sheetView showGridLines="0" zoomScalePageLayoutView="0" workbookViewId="0" topLeftCell="A1">
      <selection activeCell="D14" sqref="D14:L15"/>
    </sheetView>
  </sheetViews>
  <sheetFormatPr defaultColWidth="9.140625" defaultRowHeight="15"/>
  <cols>
    <col min="1" max="1" width="5.8515625" style="18" customWidth="1"/>
    <col min="2" max="16384" width="9.140625" style="18" customWidth="1"/>
  </cols>
  <sheetData>
    <row r="3" spans="4:19" ht="21">
      <c r="D3" s="121" t="s">
        <v>78</v>
      </c>
      <c r="E3" s="277"/>
      <c r="F3" s="277"/>
      <c r="G3" s="277"/>
      <c r="H3" s="277"/>
      <c r="I3" s="277"/>
      <c r="J3" s="277"/>
      <c r="K3" s="277"/>
      <c r="L3" s="277"/>
      <c r="M3" s="277"/>
      <c r="N3" s="277"/>
      <c r="O3" s="277"/>
      <c r="P3" s="277"/>
      <c r="Q3" s="277"/>
      <c r="R3" s="277"/>
      <c r="S3" s="277"/>
    </row>
    <row r="4" spans="4:19" ht="21">
      <c r="D4" s="87" t="s">
        <v>4761</v>
      </c>
      <c r="E4" s="277"/>
      <c r="F4" s="277"/>
      <c r="G4" s="277"/>
      <c r="H4" s="277"/>
      <c r="I4" s="277"/>
      <c r="J4" s="277"/>
      <c r="K4" s="277"/>
      <c r="L4" s="277"/>
      <c r="M4" s="277"/>
      <c r="N4" s="277"/>
      <c r="O4" s="277"/>
      <c r="P4" s="277"/>
      <c r="Q4" s="277"/>
      <c r="R4" s="277"/>
      <c r="S4" s="277"/>
    </row>
    <row r="5" spans="4:19" ht="21">
      <c r="D5" s="87" t="s">
        <v>4341</v>
      </c>
      <c r="E5" s="277"/>
      <c r="F5" s="87"/>
      <c r="G5" s="87"/>
      <c r="H5" s="87"/>
      <c r="I5" s="87"/>
      <c r="J5" s="87"/>
      <c r="K5" s="277"/>
      <c r="L5" s="277"/>
      <c r="M5" s="277"/>
      <c r="N5" s="277"/>
      <c r="O5" s="277"/>
      <c r="P5" s="277"/>
      <c r="Q5" s="277"/>
      <c r="R5" s="277"/>
      <c r="S5" s="277"/>
    </row>
    <row r="6" spans="4:19" ht="21">
      <c r="D6" s="87" t="s">
        <v>758</v>
      </c>
      <c r="E6" s="277"/>
      <c r="F6" s="87"/>
      <c r="G6" s="87"/>
      <c r="H6" s="87"/>
      <c r="I6" s="87"/>
      <c r="J6" s="87"/>
      <c r="K6" s="277"/>
      <c r="L6" s="277"/>
      <c r="M6" s="277"/>
      <c r="N6" s="277"/>
      <c r="O6" s="277"/>
      <c r="P6" s="277"/>
      <c r="Q6" s="277"/>
      <c r="R6" s="277"/>
      <c r="S6" s="277"/>
    </row>
    <row r="7" spans="6:10" ht="23.25">
      <c r="F7" s="16"/>
      <c r="G7" s="16"/>
      <c r="H7" s="16"/>
      <c r="I7" s="17"/>
      <c r="J7" s="17"/>
    </row>
    <row r="11" spans="2:14" ht="28.5">
      <c r="B11" s="279" t="s">
        <v>4150</v>
      </c>
      <c r="C11" s="279"/>
      <c r="D11" s="279"/>
      <c r="E11" s="279"/>
      <c r="F11" s="279"/>
      <c r="G11" s="279"/>
      <c r="H11" s="279"/>
      <c r="I11" s="279"/>
      <c r="J11" s="279"/>
      <c r="K11" s="279"/>
      <c r="L11" s="279"/>
      <c r="M11" s="279"/>
      <c r="N11" s="279"/>
    </row>
    <row r="13" ht="15.75" thickBot="1"/>
    <row r="14" spans="4:12" ht="15.75" thickTop="1">
      <c r="D14" s="280" t="s">
        <v>671</v>
      </c>
      <c r="E14" s="281"/>
      <c r="F14" s="281"/>
      <c r="G14" s="281"/>
      <c r="H14" s="281"/>
      <c r="I14" s="281"/>
      <c r="J14" s="281"/>
      <c r="K14" s="281"/>
      <c r="L14" s="282"/>
    </row>
    <row r="15" spans="4:12" ht="15.75" thickBot="1">
      <c r="D15" s="283"/>
      <c r="E15" s="284"/>
      <c r="F15" s="284"/>
      <c r="G15" s="284"/>
      <c r="H15" s="284"/>
      <c r="I15" s="284"/>
      <c r="J15" s="284"/>
      <c r="K15" s="284"/>
      <c r="L15" s="285"/>
    </row>
    <row r="16" ht="15.75" thickTop="1"/>
    <row r="22" ht="15"/>
    <row r="23" ht="15"/>
    <row r="24" ht="15"/>
    <row r="25" ht="15"/>
  </sheetData>
  <sheetProtection selectLockedCells="1"/>
  <mergeCells count="2">
    <mergeCell ref="B11:N11"/>
    <mergeCell ref="D14:L15"/>
  </mergeCells>
  <dataValidations count="1">
    <dataValidation type="list" allowBlank="1" showInputMessage="1" showErrorMessage="1" promptTitle="Atenção!!!" prompt="Escolha seu município na lista!&#10;" errorTitle="Atenção!!" error="Digite ou escolha uma municipio da lista!" sqref="D14:L15">
      <formula1>Lista_de_Municipios</formula1>
    </dataValidation>
  </dataValidation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N15"/>
  <sheetViews>
    <sheetView showGridLines="0" zoomScale="85" zoomScaleNormal="85" zoomScalePageLayoutView="0" workbookViewId="0" topLeftCell="A1">
      <selection activeCell="A1" sqref="A1"/>
    </sheetView>
  </sheetViews>
  <sheetFormatPr defaultColWidth="9.140625" defaultRowHeight="15"/>
  <cols>
    <col min="1" max="1" width="5.28125" style="18" customWidth="1"/>
    <col min="2" max="16384" width="9.140625" style="18" customWidth="1"/>
  </cols>
  <sheetData>
    <row r="2" spans="4:11" ht="21">
      <c r="D2" s="121" t="s">
        <v>78</v>
      </c>
      <c r="E2" s="277"/>
      <c r="F2" s="277"/>
      <c r="G2" s="277"/>
      <c r="H2" s="277"/>
      <c r="I2" s="277"/>
      <c r="J2" s="277"/>
      <c r="K2" s="277"/>
    </row>
    <row r="3" spans="4:11" ht="21">
      <c r="D3" s="87" t="s">
        <v>4761</v>
      </c>
      <c r="E3" s="277"/>
      <c r="F3" s="277"/>
      <c r="G3" s="277"/>
      <c r="H3" s="277"/>
      <c r="I3" s="277"/>
      <c r="J3" s="277"/>
      <c r="K3" s="277"/>
    </row>
    <row r="4" spans="4:11" ht="21">
      <c r="D4" s="87" t="s">
        <v>4341</v>
      </c>
      <c r="E4" s="277"/>
      <c r="F4" s="87"/>
      <c r="G4" s="87"/>
      <c r="H4" s="87"/>
      <c r="I4" s="87"/>
      <c r="J4" s="87"/>
      <c r="K4" s="277"/>
    </row>
    <row r="5" spans="4:11" ht="21">
      <c r="D5" s="87" t="s">
        <v>758</v>
      </c>
      <c r="E5" s="277"/>
      <c r="F5" s="87"/>
      <c r="G5" s="87"/>
      <c r="H5" s="87"/>
      <c r="I5" s="87"/>
      <c r="J5" s="87"/>
      <c r="K5" s="277"/>
    </row>
    <row r="6" spans="6:10" ht="23.25">
      <c r="F6" s="16"/>
      <c r="G6" s="16"/>
      <c r="H6" s="16"/>
      <c r="I6" s="17"/>
      <c r="J6" s="17"/>
    </row>
    <row r="9" spans="1:14" ht="15">
      <c r="A9" s="19"/>
      <c r="B9" s="19"/>
      <c r="C9" s="19"/>
      <c r="D9" s="19"/>
      <c r="E9" s="19"/>
      <c r="F9" s="19"/>
      <c r="G9" s="19"/>
      <c r="H9" s="19"/>
      <c r="I9" s="19"/>
      <c r="J9" s="19"/>
      <c r="K9" s="19"/>
      <c r="L9" s="19"/>
      <c r="M9" s="19"/>
      <c r="N9" s="19"/>
    </row>
    <row r="10" spans="1:14" ht="28.5">
      <c r="A10" s="19"/>
      <c r="B10" s="20"/>
      <c r="C10" s="20"/>
      <c r="D10" s="20"/>
      <c r="E10" s="20"/>
      <c r="F10" s="20"/>
      <c r="G10" s="20"/>
      <c r="H10" s="20"/>
      <c r="I10" s="20"/>
      <c r="J10" s="20"/>
      <c r="K10" s="20"/>
      <c r="L10" s="20"/>
      <c r="M10" s="20"/>
      <c r="N10" s="20"/>
    </row>
    <row r="11" spans="1:14" ht="15">
      <c r="A11" s="19"/>
      <c r="B11" s="19"/>
      <c r="C11" s="19"/>
      <c r="D11" s="19"/>
      <c r="E11" s="19"/>
      <c r="F11" s="19"/>
      <c r="G11" s="19"/>
      <c r="H11" s="19"/>
      <c r="I11" s="19"/>
      <c r="J11" s="19"/>
      <c r="K11" s="19"/>
      <c r="L11" s="19"/>
      <c r="M11" s="19"/>
      <c r="N11" s="19"/>
    </row>
    <row r="12" spans="1:14" ht="15">
      <c r="A12" s="19"/>
      <c r="B12" s="19"/>
      <c r="C12" s="19"/>
      <c r="D12" s="19"/>
      <c r="E12" s="19"/>
      <c r="F12" s="19"/>
      <c r="G12" s="19"/>
      <c r="H12" s="19"/>
      <c r="I12" s="19"/>
      <c r="J12" s="19"/>
      <c r="K12" s="19"/>
      <c r="L12" s="19"/>
      <c r="M12" s="19"/>
      <c r="N12" s="19"/>
    </row>
    <row r="13" spans="1:14" ht="15" customHeight="1">
      <c r="A13" s="19"/>
      <c r="B13" s="19"/>
      <c r="C13" s="19"/>
      <c r="D13" s="19"/>
      <c r="E13" s="19"/>
      <c r="F13" s="19"/>
      <c r="G13" s="19"/>
      <c r="H13" s="19"/>
      <c r="I13" s="19"/>
      <c r="J13" s="19"/>
      <c r="K13" s="19"/>
      <c r="L13" s="19"/>
      <c r="M13" s="19"/>
      <c r="N13" s="19"/>
    </row>
    <row r="14" spans="1:14" ht="15" customHeight="1">
      <c r="A14" s="19"/>
      <c r="B14" s="19"/>
      <c r="C14" s="19"/>
      <c r="M14" s="19"/>
      <c r="N14" s="19"/>
    </row>
    <row r="15" spans="1:14" ht="15">
      <c r="A15" s="19"/>
      <c r="B15" s="19"/>
      <c r="C15" s="19"/>
      <c r="M15" s="19"/>
      <c r="N15" s="19"/>
    </row>
    <row r="27" ht="15"/>
    <row r="28" ht="15"/>
    <row r="29" ht="15"/>
  </sheetData>
  <sheetProtection selectLockedCells="1" selectUnlockedCells="1"/>
  <printOptions/>
  <pageMargins left="0.511811024" right="0.511811024" top="0.787401575" bottom="0.787401575" header="0.31496062" footer="0.3149606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5:N200"/>
  <sheetViews>
    <sheetView showGridLines="0" zoomScale="115" zoomScaleNormal="115" zoomScalePageLayoutView="0" workbookViewId="0" topLeftCell="A1">
      <selection activeCell="A165" sqref="A165:K165"/>
    </sheetView>
  </sheetViews>
  <sheetFormatPr defaultColWidth="9.140625" defaultRowHeight="15"/>
  <cols>
    <col min="1" max="1" width="1.57421875" style="0" customWidth="1"/>
    <col min="2" max="2" width="7.421875" style="0" customWidth="1"/>
    <col min="3" max="3" width="18.7109375" style="0" customWidth="1"/>
    <col min="4" max="4" width="9.57421875" style="0" customWidth="1"/>
    <col min="5" max="5" width="11.00390625" style="0" customWidth="1"/>
    <col min="6" max="6" width="6.7109375" style="0" customWidth="1"/>
    <col min="7" max="7" width="5.00390625" style="0" customWidth="1"/>
    <col min="8" max="8" width="8.57421875" style="0" customWidth="1"/>
    <col min="9" max="9" width="6.421875" style="0" customWidth="1"/>
    <col min="10" max="10" width="10.00390625" style="0" customWidth="1"/>
    <col min="11" max="11" width="9.421875" style="0" customWidth="1"/>
    <col min="12" max="12" width="3.7109375" style="0" customWidth="1"/>
  </cols>
  <sheetData>
    <row r="5" spans="1:14" ht="15">
      <c r="A5" s="286" t="s">
        <v>3197</v>
      </c>
      <c r="B5" s="286"/>
      <c r="C5" s="286"/>
      <c r="D5" s="286"/>
      <c r="E5" s="286"/>
      <c r="F5" s="286"/>
      <c r="G5" s="286"/>
      <c r="H5" s="286"/>
      <c r="I5" s="286"/>
      <c r="J5" s="286"/>
      <c r="K5" s="286"/>
      <c r="L5" s="8"/>
      <c r="M5" s="8"/>
      <c r="N5" s="8"/>
    </row>
    <row r="6" spans="1:14" ht="15">
      <c r="A6" s="286" t="s">
        <v>4343</v>
      </c>
      <c r="B6" s="286"/>
      <c r="C6" s="286"/>
      <c r="D6" s="286"/>
      <c r="E6" s="286"/>
      <c r="F6" s="286"/>
      <c r="G6" s="286"/>
      <c r="H6" s="286"/>
      <c r="I6" s="286"/>
      <c r="J6" s="286"/>
      <c r="K6" s="286"/>
      <c r="L6" s="8"/>
      <c r="M6" s="8"/>
      <c r="N6" s="8"/>
    </row>
    <row r="8" spans="2:14" ht="15">
      <c r="B8" s="8"/>
      <c r="C8" s="90" t="s">
        <v>728</v>
      </c>
      <c r="D8" s="288" t="str">
        <f>ENTRADA!$D$14</f>
        <v>Município de São Francisco de Assis</v>
      </c>
      <c r="E8" s="288"/>
      <c r="F8" s="288"/>
      <c r="G8" s="288"/>
      <c r="H8" s="288"/>
      <c r="I8" s="288"/>
      <c r="J8" s="288"/>
      <c r="K8" s="288"/>
      <c r="L8" s="8"/>
      <c r="M8" s="8"/>
      <c r="N8" s="8"/>
    </row>
    <row r="9" spans="2:14" ht="15">
      <c r="B9" s="3" t="s">
        <v>3198</v>
      </c>
      <c r="C9" s="3"/>
      <c r="D9" s="3"/>
      <c r="E9" s="3"/>
      <c r="F9" s="3"/>
      <c r="G9" s="3"/>
      <c r="H9" s="3"/>
      <c r="I9" s="3"/>
      <c r="J9" s="3"/>
      <c r="K9" s="3"/>
      <c r="L9" s="3"/>
      <c r="M9" s="3"/>
      <c r="N9" s="3"/>
    </row>
    <row r="10" spans="1:14" ht="43.5" customHeight="1">
      <c r="A10" s="287" t="s">
        <v>2860</v>
      </c>
      <c r="B10" s="287"/>
      <c r="C10" s="287"/>
      <c r="D10" s="287"/>
      <c r="E10" s="287"/>
      <c r="F10" s="287"/>
      <c r="G10" s="287"/>
      <c r="H10" s="287"/>
      <c r="I10" s="287"/>
      <c r="J10" s="287"/>
      <c r="K10" s="287"/>
      <c r="L10" s="8"/>
      <c r="M10" s="8"/>
      <c r="N10" s="8"/>
    </row>
    <row r="11" spans="2:14" ht="15">
      <c r="B11" s="3"/>
      <c r="C11" s="3"/>
      <c r="D11" s="3"/>
      <c r="E11" s="3"/>
      <c r="F11" s="3"/>
      <c r="G11" s="3"/>
      <c r="H11" s="3"/>
      <c r="I11" s="3"/>
      <c r="J11" s="3"/>
      <c r="K11" s="3"/>
      <c r="L11" s="3"/>
      <c r="M11" s="3"/>
      <c r="N11" s="3"/>
    </row>
    <row r="12" spans="2:14" ht="15">
      <c r="B12" s="8"/>
      <c r="C12" s="293" t="s">
        <v>3199</v>
      </c>
      <c r="D12" s="293"/>
      <c r="E12" s="293"/>
      <c r="F12" s="293"/>
      <c r="G12" s="293"/>
      <c r="H12" s="293"/>
      <c r="I12" s="293"/>
      <c r="J12" s="293"/>
      <c r="K12" s="293"/>
      <c r="L12" s="8"/>
      <c r="M12" s="8"/>
      <c r="N12" s="8"/>
    </row>
    <row r="13" spans="2:14" ht="15.75" thickBot="1">
      <c r="B13" s="3"/>
      <c r="C13" s="3"/>
      <c r="D13" s="3"/>
      <c r="E13" s="3"/>
      <c r="F13" s="3"/>
      <c r="G13" s="3"/>
      <c r="H13" s="3"/>
      <c r="I13" s="3"/>
      <c r="J13" s="3"/>
      <c r="K13" s="3"/>
      <c r="L13" s="3"/>
      <c r="M13" s="3"/>
      <c r="N13" s="3"/>
    </row>
    <row r="14" spans="2:14" ht="15.75" customHeight="1">
      <c r="B14" s="310" t="str">
        <f>ENTRADA!$D$14</f>
        <v>Município de São Francisco de Assis</v>
      </c>
      <c r="C14" s="311"/>
      <c r="D14" s="311"/>
      <c r="E14" s="311"/>
      <c r="F14" s="311"/>
      <c r="G14" s="312"/>
      <c r="H14" s="289" t="s">
        <v>3201</v>
      </c>
      <c r="I14" s="290"/>
      <c r="J14" s="294">
        <f>VLOOKUP(B14,B_DADOS!A3:Z499,2,FALSE)</f>
        <v>431810</v>
      </c>
      <c r="K14" s="296" t="s">
        <v>3170</v>
      </c>
      <c r="L14" s="3"/>
      <c r="M14" s="3"/>
      <c r="N14" s="3"/>
    </row>
    <row r="15" spans="2:14" ht="15.75" customHeight="1" thickBot="1">
      <c r="B15" s="313"/>
      <c r="C15" s="314"/>
      <c r="D15" s="314"/>
      <c r="E15" s="314"/>
      <c r="F15" s="314"/>
      <c r="G15" s="315"/>
      <c r="H15" s="291"/>
      <c r="I15" s="292"/>
      <c r="J15" s="295"/>
      <c r="K15" s="297"/>
      <c r="L15" s="3"/>
      <c r="M15" s="3"/>
      <c r="N15" s="3"/>
    </row>
    <row r="16" spans="2:14" ht="15.75" customHeight="1">
      <c r="B16" s="289" t="s">
        <v>3200</v>
      </c>
      <c r="C16" s="300">
        <f>VLOOKUP(ENTRADA!D14,B_DADOS!A3:Z499,26,FALSE)</f>
        <v>13562424000191</v>
      </c>
      <c r="D16" s="301"/>
      <c r="E16" s="316" t="s">
        <v>3172</v>
      </c>
      <c r="F16" s="298" t="str">
        <f>VLOOKUP(B14,B_DADOS!A3:Z499,17,FALSE)</f>
        <v>Rua Gabriel Machado, n° 1931</v>
      </c>
      <c r="G16" s="298"/>
      <c r="H16" s="318"/>
      <c r="I16" s="318"/>
      <c r="J16" s="318"/>
      <c r="K16" s="294"/>
      <c r="L16" s="3"/>
      <c r="M16" s="3"/>
      <c r="N16" s="3"/>
    </row>
    <row r="17" spans="2:14" ht="15.75" customHeight="1" thickBot="1">
      <c r="B17" s="291"/>
      <c r="C17" s="302"/>
      <c r="D17" s="303"/>
      <c r="E17" s="317"/>
      <c r="F17" s="299"/>
      <c r="G17" s="299"/>
      <c r="H17" s="299"/>
      <c r="I17" s="299"/>
      <c r="J17" s="299"/>
      <c r="K17" s="295"/>
      <c r="L17" s="3"/>
      <c r="M17" s="3"/>
      <c r="N17" s="3"/>
    </row>
    <row r="18" spans="2:14" ht="15.75" customHeight="1">
      <c r="B18" s="289" t="s">
        <v>3202</v>
      </c>
      <c r="C18" s="320">
        <f>VLOOKUP(B14,B_DADOS!A3:Z499,24,FALSE)</f>
        <v>97610000</v>
      </c>
      <c r="D18" s="321"/>
      <c r="E18" s="324" t="s">
        <v>3134</v>
      </c>
      <c r="F18" s="298"/>
      <c r="G18" s="298"/>
      <c r="H18" s="298"/>
      <c r="I18" s="298"/>
      <c r="J18" s="298"/>
      <c r="K18" s="294"/>
      <c r="L18" s="3"/>
      <c r="M18" s="3"/>
      <c r="N18" s="3"/>
    </row>
    <row r="19" spans="2:14" ht="15.75" customHeight="1" thickBot="1">
      <c r="B19" s="291"/>
      <c r="C19" s="322"/>
      <c r="D19" s="323"/>
      <c r="E19" s="325"/>
      <c r="F19" s="299"/>
      <c r="G19" s="299"/>
      <c r="H19" s="299"/>
      <c r="I19" s="299"/>
      <c r="J19" s="299"/>
      <c r="K19" s="295"/>
      <c r="L19" s="3"/>
      <c r="M19" s="3"/>
      <c r="N19" s="3"/>
    </row>
    <row r="20" spans="2:14" ht="15" customHeight="1">
      <c r="B20" s="289" t="s">
        <v>3178</v>
      </c>
      <c r="C20" s="290"/>
      <c r="D20" s="298" t="str">
        <f>VLOOKUP(B14,B_DADOS!A3:Z499,10,FALSE)</f>
        <v>Rubemar Paulino Salbego </v>
      </c>
      <c r="E20" s="298"/>
      <c r="F20" s="298"/>
      <c r="G20" s="298"/>
      <c r="H20" s="294"/>
      <c r="I20" s="324" t="s">
        <v>3179</v>
      </c>
      <c r="J20" s="298"/>
      <c r="K20" s="294"/>
      <c r="L20" s="3"/>
      <c r="M20" s="3"/>
      <c r="N20" s="3"/>
    </row>
    <row r="21" spans="2:14" ht="15.75" customHeight="1" thickBot="1">
      <c r="B21" s="291"/>
      <c r="C21" s="292"/>
      <c r="D21" s="299"/>
      <c r="E21" s="299"/>
      <c r="F21" s="299"/>
      <c r="G21" s="299"/>
      <c r="H21" s="295"/>
      <c r="I21" s="325"/>
      <c r="J21" s="299"/>
      <c r="K21" s="295"/>
      <c r="L21" s="3"/>
      <c r="M21" s="3"/>
      <c r="N21" s="3"/>
    </row>
    <row r="22" spans="2:14" ht="15" customHeight="1">
      <c r="B22" s="304" t="s">
        <v>3203</v>
      </c>
      <c r="C22" s="305"/>
      <c r="D22" s="305"/>
      <c r="E22" s="306"/>
      <c r="F22" s="289" t="s">
        <v>3174</v>
      </c>
      <c r="G22" s="290"/>
      <c r="H22" s="326" t="str">
        <f>VLOOKUP(B14,B_DADOS!A3:Z499,12,FALSE)</f>
        <v>55 - 3252-1414</v>
      </c>
      <c r="I22" s="326"/>
      <c r="J22" s="326"/>
      <c r="K22" s="327"/>
      <c r="L22" s="3"/>
      <c r="M22" s="3"/>
      <c r="N22" s="3"/>
    </row>
    <row r="23" spans="2:14" ht="15.75" thickBot="1">
      <c r="B23" s="307"/>
      <c r="C23" s="308"/>
      <c r="D23" s="308"/>
      <c r="E23" s="309"/>
      <c r="F23" s="291"/>
      <c r="G23" s="292"/>
      <c r="H23" s="328"/>
      <c r="I23" s="328"/>
      <c r="J23" s="328"/>
      <c r="K23" s="329"/>
      <c r="L23" s="3"/>
      <c r="M23" s="3"/>
      <c r="N23" s="3"/>
    </row>
    <row r="24" spans="2:14" ht="15.75" thickBot="1">
      <c r="B24" s="339" t="s">
        <v>110</v>
      </c>
      <c r="C24" s="340"/>
      <c r="D24" s="340"/>
      <c r="E24" s="340"/>
      <c r="F24" s="340"/>
      <c r="G24" s="340"/>
      <c r="H24" s="340"/>
      <c r="I24" s="340"/>
      <c r="J24" s="340"/>
      <c r="K24" s="341"/>
      <c r="L24" s="3"/>
      <c r="M24" s="3"/>
      <c r="N24" s="3"/>
    </row>
    <row r="25" spans="2:11" ht="15" customHeight="1">
      <c r="B25" s="324" t="s">
        <v>111</v>
      </c>
      <c r="C25" s="294"/>
      <c r="D25" s="324" t="s">
        <v>112</v>
      </c>
      <c r="E25" s="294"/>
      <c r="F25" s="324" t="s">
        <v>113</v>
      </c>
      <c r="G25" s="298"/>
      <c r="H25" s="298"/>
      <c r="I25" s="298"/>
      <c r="J25" s="298"/>
      <c r="K25" s="294"/>
    </row>
    <row r="26" spans="2:11" ht="15" customHeight="1" thickBot="1">
      <c r="B26" s="325"/>
      <c r="C26" s="295"/>
      <c r="D26" s="325"/>
      <c r="E26" s="295"/>
      <c r="F26" s="325"/>
      <c r="G26" s="299"/>
      <c r="H26" s="299"/>
      <c r="I26" s="299"/>
      <c r="J26" s="299"/>
      <c r="K26" s="295"/>
    </row>
    <row r="27" ht="15" customHeight="1"/>
    <row r="28" spans="2:11" ht="15" customHeight="1">
      <c r="B28" s="286" t="s">
        <v>3204</v>
      </c>
      <c r="C28" s="286"/>
      <c r="D28" s="286"/>
      <c r="E28" s="286"/>
      <c r="F28" s="286"/>
      <c r="G28" s="286"/>
      <c r="H28" s="286"/>
      <c r="I28" s="286"/>
      <c r="J28" s="286"/>
      <c r="K28" s="286"/>
    </row>
    <row r="30" spans="2:11" ht="15">
      <c r="B30" s="293" t="s">
        <v>3205</v>
      </c>
      <c r="C30" s="293"/>
      <c r="D30" s="293"/>
      <c r="E30" s="293"/>
      <c r="F30" s="293"/>
      <c r="G30" s="293"/>
      <c r="H30" s="293"/>
      <c r="I30" s="293"/>
      <c r="J30" s="293"/>
      <c r="K30" s="293"/>
    </row>
    <row r="31" ht="15.75" thickBot="1"/>
    <row r="32" spans="2:11" ht="15">
      <c r="B32" s="9"/>
      <c r="C32" s="330" t="s">
        <v>3206</v>
      </c>
      <c r="D32" s="330"/>
      <c r="E32" s="330"/>
      <c r="F32" s="330"/>
      <c r="G32" s="330"/>
      <c r="H32" s="330"/>
      <c r="I32" s="330"/>
      <c r="J32" s="330"/>
      <c r="K32" s="331"/>
    </row>
    <row r="33" spans="2:11" ht="15">
      <c r="B33" s="10"/>
      <c r="C33" s="342" t="s">
        <v>3207</v>
      </c>
      <c r="D33" s="342"/>
      <c r="E33" s="342"/>
      <c r="F33" s="342"/>
      <c r="G33" s="342"/>
      <c r="H33" s="342"/>
      <c r="I33" s="342"/>
      <c r="J33" s="342"/>
      <c r="K33" s="343"/>
    </row>
    <row r="34" spans="2:11" ht="15">
      <c r="B34" s="10"/>
      <c r="C34" s="342" t="s">
        <v>3217</v>
      </c>
      <c r="D34" s="342"/>
      <c r="E34" s="342"/>
      <c r="F34" s="342"/>
      <c r="G34" s="342"/>
      <c r="H34" s="342"/>
      <c r="I34" s="342"/>
      <c r="J34" s="342"/>
      <c r="K34" s="343"/>
    </row>
    <row r="35" spans="2:11" ht="15">
      <c r="B35" s="10"/>
      <c r="C35" s="344" t="s">
        <v>3216</v>
      </c>
      <c r="D35" s="344"/>
      <c r="E35" s="344"/>
      <c r="F35" s="344"/>
      <c r="G35" s="344"/>
      <c r="H35" s="344"/>
      <c r="I35" s="344"/>
      <c r="J35" s="344"/>
      <c r="K35" s="345"/>
    </row>
    <row r="36" spans="2:11" ht="15.75" thickBot="1">
      <c r="B36" s="6"/>
      <c r="C36" s="332" t="s">
        <v>3208</v>
      </c>
      <c r="D36" s="332"/>
      <c r="E36" s="332"/>
      <c r="F36" s="332"/>
      <c r="G36" s="332"/>
      <c r="H36" s="332"/>
      <c r="I36" s="332"/>
      <c r="J36" s="332"/>
      <c r="K36" s="333"/>
    </row>
    <row r="38" ht="15">
      <c r="B38" s="102" t="s">
        <v>3209</v>
      </c>
    </row>
    <row r="39" ht="15.75" thickBot="1"/>
    <row r="40" spans="2:11" ht="15">
      <c r="B40" s="9"/>
      <c r="C40" s="330" t="s">
        <v>3210</v>
      </c>
      <c r="D40" s="330"/>
      <c r="E40" s="330"/>
      <c r="F40" s="330"/>
      <c r="G40" s="330"/>
      <c r="H40" s="330"/>
      <c r="I40" s="330"/>
      <c r="J40" s="330"/>
      <c r="K40" s="331"/>
    </row>
    <row r="41" spans="2:11" ht="15.75" thickBot="1">
      <c r="B41" s="6"/>
      <c r="C41" s="11" t="s">
        <v>3211</v>
      </c>
      <c r="D41" s="5"/>
      <c r="E41" s="5"/>
      <c r="F41" s="5"/>
      <c r="G41" s="5"/>
      <c r="H41" s="5"/>
      <c r="I41" s="5"/>
      <c r="J41" s="5"/>
      <c r="K41" s="4"/>
    </row>
    <row r="43" ht="15">
      <c r="B43" s="102" t="s">
        <v>3212</v>
      </c>
    </row>
    <row r="44" ht="15.75" thickBot="1"/>
    <row r="45" spans="2:11" ht="15">
      <c r="B45" s="9"/>
      <c r="C45" s="330" t="s">
        <v>3213</v>
      </c>
      <c r="D45" s="330"/>
      <c r="E45" s="330"/>
      <c r="F45" s="330"/>
      <c r="G45" s="330"/>
      <c r="H45" s="330"/>
      <c r="I45" s="330"/>
      <c r="J45" s="330"/>
      <c r="K45" s="331"/>
    </row>
    <row r="46" spans="2:11" ht="15.75" thickBot="1">
      <c r="B46" s="6"/>
      <c r="C46" s="332" t="s">
        <v>3214</v>
      </c>
      <c r="D46" s="332"/>
      <c r="E46" s="332"/>
      <c r="F46" s="332"/>
      <c r="G46" s="332"/>
      <c r="H46" s="332"/>
      <c r="I46" s="332"/>
      <c r="J46" s="332"/>
      <c r="K46" s="333"/>
    </row>
    <row r="48" spans="2:11" ht="15">
      <c r="B48" s="102" t="s">
        <v>3215</v>
      </c>
      <c r="K48">
        <v>1</v>
      </c>
    </row>
    <row r="50" ht="15">
      <c r="C50" t="s">
        <v>3198</v>
      </c>
    </row>
    <row r="53" spans="1:11" ht="15">
      <c r="A53" s="335" t="s">
        <v>3197</v>
      </c>
      <c r="B53" s="335"/>
      <c r="C53" s="335"/>
      <c r="D53" s="335"/>
      <c r="E53" s="335"/>
      <c r="F53" s="335"/>
      <c r="G53" s="335"/>
      <c r="H53" s="335"/>
      <c r="I53" s="335"/>
      <c r="J53" s="335"/>
      <c r="K53" s="335"/>
    </row>
    <row r="54" spans="1:11" ht="15">
      <c r="A54" s="335" t="s">
        <v>4344</v>
      </c>
      <c r="B54" s="335"/>
      <c r="C54" s="335"/>
      <c r="D54" s="335"/>
      <c r="E54" s="335"/>
      <c r="F54" s="335"/>
      <c r="G54" s="335"/>
      <c r="H54" s="335"/>
      <c r="I54" s="335"/>
      <c r="J54" s="335"/>
      <c r="K54" s="335"/>
    </row>
    <row r="55" spans="1:11" ht="15">
      <c r="A55" s="3"/>
      <c r="B55" s="3"/>
      <c r="C55" s="3"/>
      <c r="D55" s="3"/>
      <c r="E55" s="3"/>
      <c r="F55" s="3"/>
      <c r="G55" s="3"/>
      <c r="H55" s="3"/>
      <c r="I55" s="3"/>
      <c r="J55" s="3"/>
      <c r="K55" s="3"/>
    </row>
    <row r="56" spans="1:11" ht="15">
      <c r="A56" s="3"/>
      <c r="B56" s="3"/>
      <c r="C56" s="90" t="s">
        <v>728</v>
      </c>
      <c r="D56" s="288" t="str">
        <f>ENTRADA!$D$14</f>
        <v>Município de São Francisco de Assis</v>
      </c>
      <c r="E56" s="288"/>
      <c r="F56" s="288"/>
      <c r="G56" s="288"/>
      <c r="H56" s="288"/>
      <c r="I56" s="288"/>
      <c r="J56" s="288"/>
      <c r="K56" s="288"/>
    </row>
    <row r="57" spans="1:11" ht="15.75" thickBot="1">
      <c r="A57" s="335"/>
      <c r="B57" s="335"/>
      <c r="C57" s="335"/>
      <c r="D57" s="335"/>
      <c r="E57" s="335"/>
      <c r="F57" s="335"/>
      <c r="G57" s="335"/>
      <c r="H57" s="335"/>
      <c r="I57" s="335"/>
      <c r="J57" s="335"/>
      <c r="K57" s="335"/>
    </row>
    <row r="58" spans="1:14" ht="15">
      <c r="A58" s="88"/>
      <c r="B58" s="9"/>
      <c r="C58" s="330" t="s">
        <v>3213</v>
      </c>
      <c r="D58" s="330"/>
      <c r="E58" s="330"/>
      <c r="F58" s="330"/>
      <c r="G58" s="330"/>
      <c r="H58" s="330"/>
      <c r="I58" s="330"/>
      <c r="J58" s="330"/>
      <c r="K58" s="331"/>
      <c r="L58" s="3"/>
      <c r="M58" s="3"/>
      <c r="N58" s="3"/>
    </row>
    <row r="59" spans="2:11" ht="15.75" thickBot="1">
      <c r="B59" s="6"/>
      <c r="C59" s="332" t="s">
        <v>4333</v>
      </c>
      <c r="D59" s="332"/>
      <c r="E59" s="332"/>
      <c r="F59" s="332"/>
      <c r="G59" s="332"/>
      <c r="H59" s="332"/>
      <c r="I59" s="332"/>
      <c r="J59" s="332"/>
      <c r="K59" s="333"/>
    </row>
    <row r="61" ht="15">
      <c r="B61" s="102" t="s">
        <v>3218</v>
      </c>
    </row>
    <row r="62" ht="15.75" thickBot="1"/>
    <row r="63" spans="2:11" ht="15">
      <c r="B63" s="9"/>
      <c r="C63" s="12" t="s">
        <v>3219</v>
      </c>
      <c r="D63" s="12"/>
      <c r="E63" s="12"/>
      <c r="F63" s="12"/>
      <c r="G63" s="12"/>
      <c r="H63" s="12"/>
      <c r="I63" s="12"/>
      <c r="J63" s="12"/>
      <c r="K63" s="13"/>
    </row>
    <row r="64" spans="2:11" ht="15">
      <c r="B64" s="10"/>
      <c r="C64" s="346" t="s">
        <v>3223</v>
      </c>
      <c r="D64" s="346"/>
      <c r="E64" s="346"/>
      <c r="F64" s="346"/>
      <c r="G64" s="346"/>
      <c r="H64" s="346"/>
      <c r="I64" s="346"/>
      <c r="J64" s="346"/>
      <c r="K64" s="347"/>
    </row>
    <row r="65" spans="2:11" ht="15">
      <c r="B65" s="10"/>
      <c r="C65" s="342" t="s">
        <v>3220</v>
      </c>
      <c r="D65" s="342"/>
      <c r="E65" s="342"/>
      <c r="F65" s="342"/>
      <c r="G65" s="342"/>
      <c r="H65" s="342"/>
      <c r="I65" s="342"/>
      <c r="J65" s="342"/>
      <c r="K65" s="343"/>
    </row>
    <row r="66" spans="2:11" ht="15">
      <c r="B66" s="10"/>
      <c r="C66" s="342" t="s">
        <v>3221</v>
      </c>
      <c r="D66" s="342"/>
      <c r="E66" s="342"/>
      <c r="F66" s="342"/>
      <c r="G66" s="342"/>
      <c r="H66" s="342"/>
      <c r="I66" s="342"/>
      <c r="J66" s="342"/>
      <c r="K66" s="343"/>
    </row>
    <row r="67" spans="2:11" ht="15.75" thickBot="1">
      <c r="B67" s="6"/>
      <c r="C67" s="332" t="s">
        <v>3222</v>
      </c>
      <c r="D67" s="332"/>
      <c r="E67" s="332"/>
      <c r="F67" s="332"/>
      <c r="G67" s="332"/>
      <c r="H67" s="332"/>
      <c r="I67" s="332"/>
      <c r="J67" s="332"/>
      <c r="K67" s="333"/>
    </row>
    <row r="69" ht="15">
      <c r="B69" s="102" t="s">
        <v>3224</v>
      </c>
    </row>
    <row r="71" spans="2:11" ht="15">
      <c r="B71" s="3"/>
      <c r="C71" s="3"/>
      <c r="D71" s="3"/>
      <c r="E71" s="3"/>
      <c r="F71" s="3"/>
      <c r="G71" s="3"/>
      <c r="H71" s="3"/>
      <c r="I71" s="3"/>
      <c r="J71" s="3"/>
      <c r="K71" s="3"/>
    </row>
    <row r="72" spans="2:11" ht="15">
      <c r="B72" s="3"/>
      <c r="C72" s="3"/>
      <c r="D72" s="3"/>
      <c r="E72" s="3"/>
      <c r="F72" s="3"/>
      <c r="G72" s="3"/>
      <c r="H72" s="3"/>
      <c r="I72" s="3"/>
      <c r="J72" s="3"/>
      <c r="K72" s="3"/>
    </row>
    <row r="73" spans="2:11" ht="15">
      <c r="B73" s="3"/>
      <c r="C73" s="3"/>
      <c r="D73" s="3"/>
      <c r="E73" s="3"/>
      <c r="F73" s="3"/>
      <c r="G73" s="3"/>
      <c r="H73" s="3"/>
      <c r="I73" s="3"/>
      <c r="J73" s="3"/>
      <c r="K73" s="3"/>
    </row>
    <row r="74" spans="2:11" ht="15">
      <c r="B74" s="3"/>
      <c r="C74" s="3"/>
      <c r="D74" s="3"/>
      <c r="E74" s="3"/>
      <c r="F74" s="3"/>
      <c r="G74" s="3"/>
      <c r="H74" s="3"/>
      <c r="I74" s="3"/>
      <c r="J74" s="3"/>
      <c r="K74" s="3"/>
    </row>
    <row r="75" spans="2:11" ht="15">
      <c r="B75" s="3"/>
      <c r="C75" s="3"/>
      <c r="D75" s="3"/>
      <c r="E75" s="3"/>
      <c r="F75" s="3"/>
      <c r="G75" s="3"/>
      <c r="H75" s="3"/>
      <c r="I75" s="3"/>
      <c r="J75" s="3"/>
      <c r="K75" s="3"/>
    </row>
    <row r="76" spans="2:11" ht="15">
      <c r="B76" s="3"/>
      <c r="C76" s="3"/>
      <c r="D76" s="3"/>
      <c r="E76" s="3"/>
      <c r="F76" s="3"/>
      <c r="G76" s="3"/>
      <c r="H76" s="3"/>
      <c r="I76" s="3"/>
      <c r="J76" s="3"/>
      <c r="K76" s="3"/>
    </row>
    <row r="77" spans="2:11" ht="15">
      <c r="B77" s="3"/>
      <c r="C77" s="3"/>
      <c r="D77" s="3"/>
      <c r="E77" s="3"/>
      <c r="F77" s="3"/>
      <c r="G77" s="3"/>
      <c r="H77" s="3"/>
      <c r="I77" s="3"/>
      <c r="J77" s="3"/>
      <c r="K77" s="3"/>
    </row>
    <row r="78" spans="2:11" ht="15">
      <c r="B78" s="3"/>
      <c r="C78" s="3"/>
      <c r="D78" s="3"/>
      <c r="E78" s="3"/>
      <c r="F78" s="3"/>
      <c r="G78" s="3"/>
      <c r="H78" s="3"/>
      <c r="I78" s="3"/>
      <c r="J78" s="3"/>
      <c r="K78" s="3"/>
    </row>
    <row r="79" spans="2:11" ht="15">
      <c r="B79" s="3"/>
      <c r="C79" s="3"/>
      <c r="D79" s="3"/>
      <c r="E79" s="3"/>
      <c r="F79" s="3"/>
      <c r="G79" s="3"/>
      <c r="H79" s="3"/>
      <c r="I79" s="3"/>
      <c r="J79" s="3"/>
      <c r="K79" s="3"/>
    </row>
    <row r="80" spans="2:11" ht="15">
      <c r="B80" s="3"/>
      <c r="C80" s="3"/>
      <c r="D80" s="3"/>
      <c r="E80" s="3"/>
      <c r="F80" s="3"/>
      <c r="G80" s="3"/>
      <c r="H80" s="3"/>
      <c r="I80" s="3"/>
      <c r="J80" s="3"/>
      <c r="K80" s="3"/>
    </row>
    <row r="81" spans="2:11" ht="15">
      <c r="B81" s="3"/>
      <c r="C81" s="3"/>
      <c r="D81" s="3"/>
      <c r="E81" s="3"/>
      <c r="F81" s="3"/>
      <c r="G81" s="3"/>
      <c r="H81" s="3"/>
      <c r="I81" s="3"/>
      <c r="J81" s="3"/>
      <c r="K81" s="3"/>
    </row>
    <row r="82" spans="2:11" ht="15">
      <c r="B82" s="3"/>
      <c r="C82" s="3"/>
      <c r="D82" s="3"/>
      <c r="E82" s="3"/>
      <c r="F82" s="3"/>
      <c r="G82" s="3"/>
      <c r="H82" s="3"/>
      <c r="I82" s="3"/>
      <c r="J82" s="3"/>
      <c r="K82" s="3"/>
    </row>
    <row r="83" spans="2:11" ht="15">
      <c r="B83" s="3"/>
      <c r="C83" s="3"/>
      <c r="D83" s="3"/>
      <c r="E83" s="3"/>
      <c r="F83" s="3"/>
      <c r="G83" s="3"/>
      <c r="H83" s="3"/>
      <c r="I83" s="3"/>
      <c r="J83" s="3"/>
      <c r="K83" s="3"/>
    </row>
    <row r="84" spans="2:11" ht="15">
      <c r="B84" s="3"/>
      <c r="C84" s="3"/>
      <c r="D84" s="3"/>
      <c r="E84" s="3"/>
      <c r="F84" s="3"/>
      <c r="G84" s="3"/>
      <c r="H84" s="3"/>
      <c r="I84" s="3"/>
      <c r="J84" s="3"/>
      <c r="K84" s="3"/>
    </row>
    <row r="85" spans="2:11" ht="15">
      <c r="B85" s="3"/>
      <c r="C85" s="3"/>
      <c r="D85" s="3"/>
      <c r="E85" s="3"/>
      <c r="F85" s="3"/>
      <c r="G85" s="3"/>
      <c r="H85" s="3"/>
      <c r="I85" s="3"/>
      <c r="J85" s="3"/>
      <c r="K85" s="3"/>
    </row>
    <row r="86" spans="2:11" ht="15">
      <c r="B86" s="3"/>
      <c r="C86" s="3"/>
      <c r="D86" s="3"/>
      <c r="E86" s="3"/>
      <c r="F86" s="3"/>
      <c r="G86" s="3"/>
      <c r="H86" s="3"/>
      <c r="I86" s="3"/>
      <c r="J86" s="3"/>
      <c r="K86" s="3"/>
    </row>
    <row r="87" spans="2:11" ht="15">
      <c r="B87" s="3"/>
      <c r="C87" s="3"/>
      <c r="D87" s="3"/>
      <c r="E87" s="3"/>
      <c r="F87" s="3"/>
      <c r="G87" s="3"/>
      <c r="H87" s="3"/>
      <c r="I87" s="3"/>
      <c r="J87" s="3"/>
      <c r="K87" s="3"/>
    </row>
    <row r="88" spans="2:11" ht="15">
      <c r="B88" s="3"/>
      <c r="C88" s="3"/>
      <c r="D88" s="3"/>
      <c r="E88" s="3"/>
      <c r="F88" s="3"/>
      <c r="G88" s="3"/>
      <c r="H88" s="3"/>
      <c r="I88" s="3"/>
      <c r="J88" s="3"/>
      <c r="K88" s="3"/>
    </row>
    <row r="89" spans="2:11" ht="15">
      <c r="B89" s="3"/>
      <c r="C89" s="3"/>
      <c r="D89" s="3"/>
      <c r="E89" s="3"/>
      <c r="F89" s="3"/>
      <c r="G89" s="3"/>
      <c r="H89" s="3"/>
      <c r="I89" s="3"/>
      <c r="J89" s="3"/>
      <c r="K89" s="3"/>
    </row>
    <row r="90" spans="2:11" ht="15">
      <c r="B90" s="3"/>
      <c r="C90" s="3"/>
      <c r="D90" s="3"/>
      <c r="E90" s="3"/>
      <c r="F90" s="3"/>
      <c r="G90" s="3"/>
      <c r="H90" s="3"/>
      <c r="I90" s="3"/>
      <c r="J90" s="3"/>
      <c r="K90" s="3"/>
    </row>
    <row r="91" spans="2:11" ht="15">
      <c r="B91" s="3"/>
      <c r="C91" s="3"/>
      <c r="D91" s="3"/>
      <c r="E91" s="3"/>
      <c r="F91" s="3"/>
      <c r="G91" s="3"/>
      <c r="H91" s="3"/>
      <c r="I91" s="3"/>
      <c r="J91" s="3"/>
      <c r="K91" s="3"/>
    </row>
    <row r="92" spans="2:11" ht="15">
      <c r="B92" s="3"/>
      <c r="C92" s="3"/>
      <c r="D92" s="3"/>
      <c r="E92" s="3"/>
      <c r="F92" s="3"/>
      <c r="G92" s="3"/>
      <c r="H92" s="3"/>
      <c r="I92" s="3"/>
      <c r="J92" s="3"/>
      <c r="K92" s="3"/>
    </row>
    <row r="93" spans="2:11" ht="15">
      <c r="B93" s="3"/>
      <c r="C93" s="3"/>
      <c r="D93" s="3"/>
      <c r="E93" s="3"/>
      <c r="F93" s="3"/>
      <c r="G93" s="3"/>
      <c r="H93" s="3"/>
      <c r="I93" s="3"/>
      <c r="J93" s="3"/>
      <c r="K93" s="3"/>
    </row>
    <row r="94" spans="2:11" ht="15">
      <c r="B94" s="3"/>
      <c r="C94" s="3"/>
      <c r="D94" s="3"/>
      <c r="E94" s="3"/>
      <c r="F94" s="3"/>
      <c r="G94" s="3"/>
      <c r="H94" s="3"/>
      <c r="I94" s="3"/>
      <c r="J94" s="3"/>
      <c r="K94" s="3"/>
    </row>
    <row r="95" spans="2:11" ht="15">
      <c r="B95" s="3"/>
      <c r="C95" s="3"/>
      <c r="D95" s="3"/>
      <c r="E95" s="3"/>
      <c r="F95" s="3"/>
      <c r="G95" s="3"/>
      <c r="H95" s="3"/>
      <c r="I95" s="3"/>
      <c r="J95" s="3"/>
      <c r="K95" s="3"/>
    </row>
    <row r="96" spans="2:11" ht="15">
      <c r="B96" s="3"/>
      <c r="C96" s="3"/>
      <c r="D96" s="3"/>
      <c r="E96" s="3"/>
      <c r="F96" s="3"/>
      <c r="G96" s="3"/>
      <c r="H96" s="3"/>
      <c r="I96" s="3"/>
      <c r="J96" s="3"/>
      <c r="K96" s="3"/>
    </row>
    <row r="97" spans="2:11" ht="15">
      <c r="B97" s="3"/>
      <c r="C97" s="3"/>
      <c r="D97" s="3"/>
      <c r="E97" s="3"/>
      <c r="F97" s="3"/>
      <c r="G97" s="3"/>
      <c r="H97" s="3"/>
      <c r="I97" s="3"/>
      <c r="J97" s="3"/>
      <c r="K97" s="3"/>
    </row>
    <row r="98" spans="2:11" ht="15">
      <c r="B98" s="3"/>
      <c r="C98" s="3"/>
      <c r="D98" s="3"/>
      <c r="E98" s="3"/>
      <c r="F98" s="3"/>
      <c r="G98" s="3"/>
      <c r="H98" s="3"/>
      <c r="I98" s="3"/>
      <c r="J98" s="3"/>
      <c r="K98" s="3"/>
    </row>
    <row r="99" spans="2:11" ht="15">
      <c r="B99" s="3"/>
      <c r="C99" s="3"/>
      <c r="D99" s="3"/>
      <c r="E99" s="3"/>
      <c r="F99" s="3"/>
      <c r="G99" s="3"/>
      <c r="H99" s="3"/>
      <c r="I99" s="3"/>
      <c r="J99" s="3"/>
      <c r="K99" s="101">
        <v>2</v>
      </c>
    </row>
    <row r="100" spans="2:11" ht="15">
      <c r="B100" s="3"/>
      <c r="C100" s="3"/>
      <c r="D100" s="3"/>
      <c r="E100" s="3"/>
      <c r="F100" s="3"/>
      <c r="G100" s="3"/>
      <c r="H100" s="3"/>
      <c r="I100" s="3"/>
      <c r="J100" s="3"/>
      <c r="K100" s="3"/>
    </row>
    <row r="104" ht="15">
      <c r="I104" t="s">
        <v>3198</v>
      </c>
    </row>
    <row r="105" spans="1:11" ht="15">
      <c r="A105" s="335" t="s">
        <v>3197</v>
      </c>
      <c r="B105" s="335"/>
      <c r="C105" s="335"/>
      <c r="D105" s="335"/>
      <c r="E105" s="335"/>
      <c r="F105" s="335"/>
      <c r="G105" s="335"/>
      <c r="H105" s="335"/>
      <c r="I105" s="335"/>
      <c r="J105" s="335"/>
      <c r="K105" s="335"/>
    </row>
    <row r="106" spans="1:11" ht="15">
      <c r="A106" s="335" t="s">
        <v>4344</v>
      </c>
      <c r="B106" s="335"/>
      <c r="C106" s="335"/>
      <c r="D106" s="335"/>
      <c r="E106" s="335"/>
      <c r="F106" s="335"/>
      <c r="G106" s="335"/>
      <c r="H106" s="335"/>
      <c r="I106" s="335"/>
      <c r="J106" s="335"/>
      <c r="K106" s="335"/>
    </row>
    <row r="107" spans="1:11" ht="15">
      <c r="A107" s="88"/>
      <c r="B107" s="88"/>
      <c r="C107" s="88"/>
      <c r="D107" s="88"/>
      <c r="E107" s="88"/>
      <c r="F107" s="88"/>
      <c r="G107" s="88"/>
      <c r="H107" s="88"/>
      <c r="I107" s="88"/>
      <c r="J107" s="88"/>
      <c r="K107" s="88"/>
    </row>
    <row r="108" spans="1:14" ht="15">
      <c r="A108" s="3"/>
      <c r="B108" s="3"/>
      <c r="C108" s="90" t="s">
        <v>728</v>
      </c>
      <c r="D108" s="288" t="str">
        <f>ENTRADA!$D$14</f>
        <v>Município de São Francisco de Assis</v>
      </c>
      <c r="E108" s="288"/>
      <c r="F108" s="288"/>
      <c r="G108" s="288"/>
      <c r="H108" s="288"/>
      <c r="I108" s="288"/>
      <c r="J108" s="288"/>
      <c r="K108" s="288"/>
      <c r="L108" s="3"/>
      <c r="M108" s="3"/>
      <c r="N108" s="3"/>
    </row>
    <row r="109" spans="1:14" ht="15">
      <c r="A109" s="335"/>
      <c r="B109" s="335"/>
      <c r="C109" s="335"/>
      <c r="D109" s="335"/>
      <c r="E109" s="335"/>
      <c r="F109" s="335"/>
      <c r="G109" s="335"/>
      <c r="H109" s="335"/>
      <c r="I109" s="335"/>
      <c r="J109" s="335"/>
      <c r="K109" s="335"/>
      <c r="L109" s="3"/>
      <c r="M109" s="3"/>
      <c r="N109" s="3"/>
    </row>
    <row r="149" ht="15">
      <c r="K149">
        <v>3</v>
      </c>
    </row>
    <row r="158" spans="2:11" ht="15">
      <c r="B158" s="335" t="s">
        <v>3197</v>
      </c>
      <c r="C158" s="335"/>
      <c r="D158" s="335"/>
      <c r="E158" s="335"/>
      <c r="F158" s="335"/>
      <c r="G158" s="335"/>
      <c r="H158" s="335"/>
      <c r="I158" s="335"/>
      <c r="J158" s="335"/>
      <c r="K158" s="335"/>
    </row>
    <row r="159" spans="2:11" ht="15">
      <c r="B159" s="335" t="s">
        <v>4344</v>
      </c>
      <c r="C159" s="335"/>
      <c r="D159" s="335"/>
      <c r="E159" s="335"/>
      <c r="F159" s="335"/>
      <c r="G159" s="335"/>
      <c r="H159" s="335"/>
      <c r="I159" s="335"/>
      <c r="J159" s="335"/>
      <c r="K159" s="335"/>
    </row>
    <row r="160" spans="2:11" ht="15">
      <c r="B160" s="88"/>
      <c r="C160" s="88"/>
      <c r="D160" s="88"/>
      <c r="E160" s="88"/>
      <c r="F160" s="88"/>
      <c r="G160" s="88"/>
      <c r="H160" s="88"/>
      <c r="I160" s="88"/>
      <c r="J160" s="88"/>
      <c r="K160" s="88"/>
    </row>
    <row r="162" spans="3:11" ht="15">
      <c r="C162" s="90" t="s">
        <v>728</v>
      </c>
      <c r="D162" s="288" t="str">
        <f>ENTRADA!$D$14</f>
        <v>Município de São Francisco de Assis</v>
      </c>
      <c r="E162" s="288"/>
      <c r="F162" s="288"/>
      <c r="G162" s="288"/>
      <c r="H162" s="288"/>
      <c r="I162" s="288"/>
      <c r="J162" s="288"/>
      <c r="K162" s="288"/>
    </row>
    <row r="163" spans="3:11" ht="15">
      <c r="C163" s="90"/>
      <c r="D163" s="100"/>
      <c r="E163" s="100"/>
      <c r="F163" s="100"/>
      <c r="G163" s="100"/>
      <c r="H163" s="100"/>
      <c r="I163" s="100"/>
      <c r="J163" s="100"/>
      <c r="K163" s="100"/>
    </row>
    <row r="165" spans="1:11" ht="15" customHeight="1">
      <c r="A165" s="319" t="s">
        <v>3225</v>
      </c>
      <c r="B165" s="319"/>
      <c r="C165" s="319"/>
      <c r="D165" s="319"/>
      <c r="E165" s="319"/>
      <c r="F165" s="319"/>
      <c r="G165" s="319"/>
      <c r="H165" s="319"/>
      <c r="I165" s="319"/>
      <c r="J165" s="319"/>
      <c r="K165" s="319"/>
    </row>
    <row r="167" ht="15" customHeight="1"/>
    <row r="182" spans="3:10" ht="15">
      <c r="C182" s="14" t="s">
        <v>3226</v>
      </c>
      <c r="D182" s="335"/>
      <c r="E182" s="335"/>
      <c r="F182" s="335"/>
      <c r="G182" s="335"/>
      <c r="H182" s="335"/>
      <c r="I182" s="335"/>
      <c r="J182" s="335"/>
    </row>
    <row r="183" spans="3:10" ht="15">
      <c r="C183" s="15" t="s">
        <v>3227</v>
      </c>
      <c r="D183" s="335"/>
      <c r="E183" s="335"/>
      <c r="F183" s="335"/>
      <c r="G183" s="335"/>
      <c r="H183" s="335"/>
      <c r="I183" s="335"/>
      <c r="J183" s="335"/>
    </row>
    <row r="184" spans="3:10" ht="15">
      <c r="C184" s="14" t="s">
        <v>3228</v>
      </c>
      <c r="D184" s="338"/>
      <c r="E184" s="338"/>
      <c r="F184" s="338"/>
      <c r="G184" s="338"/>
      <c r="H184" s="338"/>
      <c r="I184" s="338"/>
      <c r="J184" s="338"/>
    </row>
    <row r="186" spans="9:11" ht="15">
      <c r="I186" s="14" t="s">
        <v>3229</v>
      </c>
      <c r="J186" s="337">
        <f ca="1">TODAY()</f>
        <v>43923</v>
      </c>
      <c r="K186" s="337"/>
    </row>
    <row r="190" spans="4:10" ht="15">
      <c r="D190" s="336"/>
      <c r="E190" s="336"/>
      <c r="F190" s="336"/>
      <c r="G190" s="336"/>
      <c r="H190" s="336"/>
      <c r="I190" s="336"/>
      <c r="J190" s="29"/>
    </row>
    <row r="191" spans="4:10" ht="15">
      <c r="D191" s="334" t="s">
        <v>2848</v>
      </c>
      <c r="E191" s="334"/>
      <c r="F191" s="334"/>
      <c r="G191" s="334"/>
      <c r="H191" s="334"/>
      <c r="I191" s="334"/>
      <c r="J191" s="29"/>
    </row>
    <row r="192" spans="4:10" ht="15">
      <c r="D192" s="29"/>
      <c r="E192" s="29"/>
      <c r="F192" s="29"/>
      <c r="G192" s="29"/>
      <c r="H192" s="29"/>
      <c r="I192" s="29"/>
      <c r="J192" s="29"/>
    </row>
    <row r="193" spans="4:10" ht="15">
      <c r="D193" s="29"/>
      <c r="E193" s="29"/>
      <c r="F193" s="29"/>
      <c r="G193" s="29"/>
      <c r="H193" s="29"/>
      <c r="I193" s="29"/>
      <c r="J193" s="29"/>
    </row>
    <row r="194" spans="4:10" ht="15">
      <c r="D194" s="29"/>
      <c r="E194" s="29"/>
      <c r="F194" s="29"/>
      <c r="G194" s="29"/>
      <c r="H194" s="29"/>
      <c r="I194" s="29"/>
      <c r="J194" s="29"/>
    </row>
    <row r="195" spans="4:10" ht="15">
      <c r="D195" s="29"/>
      <c r="E195" s="29"/>
      <c r="F195" s="29"/>
      <c r="G195" s="29"/>
      <c r="H195" s="29"/>
      <c r="I195" s="29"/>
      <c r="J195" s="29"/>
    </row>
    <row r="196" spans="4:10" ht="15">
      <c r="D196" s="29"/>
      <c r="E196" s="29"/>
      <c r="F196" s="29"/>
      <c r="G196" s="29"/>
      <c r="H196" s="29"/>
      <c r="I196" s="29"/>
      <c r="J196" s="29"/>
    </row>
    <row r="197" spans="4:10" ht="15">
      <c r="D197" s="29"/>
      <c r="E197" s="29"/>
      <c r="F197" s="29"/>
      <c r="G197" s="29"/>
      <c r="H197" s="29"/>
      <c r="I197" s="29"/>
      <c r="J197" s="29"/>
    </row>
    <row r="198" spans="4:10" ht="15">
      <c r="D198" s="29"/>
      <c r="E198" s="29"/>
      <c r="F198" s="29"/>
      <c r="G198" s="29"/>
      <c r="H198" s="29"/>
      <c r="I198" s="29"/>
      <c r="J198" s="29"/>
    </row>
    <row r="199" spans="4:10" ht="15">
      <c r="D199" s="29"/>
      <c r="E199" s="29"/>
      <c r="F199" s="29"/>
      <c r="G199" s="29"/>
      <c r="H199" s="29"/>
      <c r="I199" s="29"/>
      <c r="J199" s="29"/>
    </row>
    <row r="200" spans="4:11" ht="15">
      <c r="D200" s="29"/>
      <c r="E200" s="29"/>
      <c r="F200" s="29"/>
      <c r="G200" s="29"/>
      <c r="H200" s="29"/>
      <c r="I200" s="29"/>
      <c r="J200" s="29"/>
      <c r="K200">
        <v>4</v>
      </c>
    </row>
  </sheetData>
  <sheetProtection/>
  <mergeCells count="60">
    <mergeCell ref="C45:K45"/>
    <mergeCell ref="C46:K46"/>
    <mergeCell ref="A105:K105"/>
    <mergeCell ref="A57:K57"/>
    <mergeCell ref="A53:K53"/>
    <mergeCell ref="A54:K54"/>
    <mergeCell ref="D56:K56"/>
    <mergeCell ref="C67:K67"/>
    <mergeCell ref="C64:K64"/>
    <mergeCell ref="A109:K109"/>
    <mergeCell ref="C58:K58"/>
    <mergeCell ref="D108:K108"/>
    <mergeCell ref="C59:K59"/>
    <mergeCell ref="C33:K33"/>
    <mergeCell ref="C35:K35"/>
    <mergeCell ref="C34:K34"/>
    <mergeCell ref="C66:K66"/>
    <mergeCell ref="C65:K65"/>
    <mergeCell ref="C40:K40"/>
    <mergeCell ref="B24:K24"/>
    <mergeCell ref="B30:K30"/>
    <mergeCell ref="B28:K28"/>
    <mergeCell ref="B25:C26"/>
    <mergeCell ref="D25:E26"/>
    <mergeCell ref="F25:K26"/>
    <mergeCell ref="C36:K36"/>
    <mergeCell ref="D191:I191"/>
    <mergeCell ref="B158:K158"/>
    <mergeCell ref="B159:K159"/>
    <mergeCell ref="D190:I190"/>
    <mergeCell ref="J186:K186"/>
    <mergeCell ref="D184:J184"/>
    <mergeCell ref="D183:J183"/>
    <mergeCell ref="D182:J182"/>
    <mergeCell ref="A106:K106"/>
    <mergeCell ref="D162:K162"/>
    <mergeCell ref="A165:K165"/>
    <mergeCell ref="B18:B19"/>
    <mergeCell ref="C18:D19"/>
    <mergeCell ref="B20:C21"/>
    <mergeCell ref="E18:K19"/>
    <mergeCell ref="I20:K21"/>
    <mergeCell ref="F22:G23"/>
    <mergeCell ref="H22:K23"/>
    <mergeCell ref="C32:K32"/>
    <mergeCell ref="D20:H21"/>
    <mergeCell ref="C16:D17"/>
    <mergeCell ref="B16:B17"/>
    <mergeCell ref="B22:E23"/>
    <mergeCell ref="B14:G15"/>
    <mergeCell ref="E16:E17"/>
    <mergeCell ref="F16:K17"/>
    <mergeCell ref="A5:K5"/>
    <mergeCell ref="A10:K10"/>
    <mergeCell ref="A6:K6"/>
    <mergeCell ref="D8:K8"/>
    <mergeCell ref="H14:I15"/>
    <mergeCell ref="C12:K12"/>
    <mergeCell ref="J14:J15"/>
    <mergeCell ref="K14:K15"/>
  </mergeCells>
  <printOptions/>
  <pageMargins left="0.35" right="0.4" top="0.59" bottom="0.68" header="0.31496062" footer="0.3149606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B2:L59"/>
  <sheetViews>
    <sheetView showGridLines="0" tabSelected="1" workbookViewId="0" topLeftCell="A1">
      <selection activeCell="A1" sqref="A1"/>
    </sheetView>
  </sheetViews>
  <sheetFormatPr defaultColWidth="9.140625" defaultRowHeight="15"/>
  <cols>
    <col min="1" max="1" width="1.421875" style="0" customWidth="1"/>
    <col min="2" max="2" width="11.57421875" style="0" customWidth="1"/>
    <col min="3" max="3" width="11.28125" style="0" bestFit="1" customWidth="1"/>
    <col min="4" max="4" width="10.00390625" style="0" customWidth="1"/>
    <col min="5" max="5" width="11.8515625" style="0" customWidth="1"/>
    <col min="6" max="6" width="9.57421875" style="0" customWidth="1"/>
    <col min="7" max="7" width="11.421875" style="0" customWidth="1"/>
    <col min="8" max="8" width="6.8515625" style="0" customWidth="1"/>
    <col min="9" max="9" width="4.140625" style="0" customWidth="1"/>
    <col min="10" max="10" width="19.57421875" style="0" customWidth="1"/>
  </cols>
  <sheetData>
    <row r="2" spans="2:10" ht="47.25" customHeight="1" thickBot="1">
      <c r="B2" s="388" t="s">
        <v>5278</v>
      </c>
      <c r="C2" s="389"/>
      <c r="D2" s="389"/>
      <c r="E2" s="389"/>
      <c r="F2" s="389"/>
      <c r="G2" s="389"/>
      <c r="H2" s="389"/>
      <c r="I2" s="389"/>
      <c r="J2" s="389"/>
    </row>
    <row r="3" spans="2:10" ht="28.5" customHeight="1" thickBot="1">
      <c r="B3" s="390" t="s">
        <v>3168</v>
      </c>
      <c r="C3" s="391"/>
      <c r="D3" s="391"/>
      <c r="E3" s="391"/>
      <c r="F3" s="391"/>
      <c r="G3" s="391"/>
      <c r="H3" s="391"/>
      <c r="I3" s="391"/>
      <c r="J3" s="392"/>
    </row>
    <row r="4" spans="2:10" ht="12" customHeight="1" thickBot="1">
      <c r="B4" s="1"/>
      <c r="C4" s="1"/>
      <c r="D4" s="1"/>
      <c r="E4" s="1"/>
      <c r="F4" s="1"/>
      <c r="G4" s="1"/>
      <c r="H4" s="1"/>
      <c r="I4" s="1"/>
      <c r="J4" s="1"/>
    </row>
    <row r="5" spans="2:10" ht="28.5" customHeight="1" thickBot="1">
      <c r="B5" s="357" t="s">
        <v>3169</v>
      </c>
      <c r="C5" s="358"/>
      <c r="D5" s="358"/>
      <c r="E5" s="358"/>
      <c r="F5" s="358"/>
      <c r="G5" s="358"/>
      <c r="H5" s="358"/>
      <c r="I5" s="358"/>
      <c r="J5" s="359"/>
    </row>
    <row r="6" spans="2:10" ht="15">
      <c r="B6" s="401" t="str">
        <f>ENTRADA!$D$14</f>
        <v>Município de São Francisco de Assis</v>
      </c>
      <c r="C6" s="402"/>
      <c r="D6" s="402"/>
      <c r="E6" s="402"/>
      <c r="F6" s="402"/>
      <c r="G6" s="402"/>
      <c r="H6" s="402"/>
      <c r="I6" s="403"/>
      <c r="J6" s="2" t="s">
        <v>3170</v>
      </c>
    </row>
    <row r="7" spans="2:10" ht="15">
      <c r="B7" s="125" t="s">
        <v>3171</v>
      </c>
      <c r="C7" s="397"/>
      <c r="D7" s="398"/>
      <c r="E7" s="128" t="s">
        <v>3172</v>
      </c>
      <c r="F7" s="379" t="str">
        <f>VLOOKUP(DADOS_CADASTRAIS!B6,B_DADOS!A3:Z499,13,FALSE)</f>
        <v>Rua João Moreira 1707</v>
      </c>
      <c r="G7" s="363"/>
      <c r="H7" s="363"/>
      <c r="I7" s="363"/>
      <c r="J7" s="364"/>
    </row>
    <row r="8" spans="2:10" ht="15">
      <c r="B8" s="126" t="s">
        <v>3173</v>
      </c>
      <c r="C8" s="376" t="str">
        <f>VLOOKUP(DADOS_CADASTRAIS!B6,B_DADOS!A3:Z499,14,FALSE)</f>
        <v>97610-000</v>
      </c>
      <c r="D8" s="404"/>
      <c r="E8" s="129" t="s">
        <v>3174</v>
      </c>
      <c r="F8" s="376" t="str">
        <f>VLOOKUP(DADOS_CADASTRAIS!B6,B_DADOS!A3:Z499,12,FALSE)</f>
        <v>55 - 3252-1414</v>
      </c>
      <c r="G8" s="377"/>
      <c r="H8" s="377"/>
      <c r="I8" s="31" t="s">
        <v>3175</v>
      </c>
      <c r="J8" s="132"/>
    </row>
    <row r="9" spans="2:10" ht="15.75" thickBot="1">
      <c r="B9" s="127" t="s">
        <v>3176</v>
      </c>
      <c r="C9" s="399"/>
      <c r="D9" s="399"/>
      <c r="E9" s="399"/>
      <c r="F9" s="399"/>
      <c r="G9" s="399"/>
      <c r="H9" s="399"/>
      <c r="I9" s="399"/>
      <c r="J9" s="400"/>
    </row>
    <row r="10" spans="2:10" ht="12" customHeight="1" thickBot="1">
      <c r="B10" s="1"/>
      <c r="C10" s="1"/>
      <c r="D10" s="1"/>
      <c r="E10" s="1"/>
      <c r="F10" s="1"/>
      <c r="G10" s="1"/>
      <c r="H10" s="1"/>
      <c r="I10" s="1"/>
      <c r="J10" s="1"/>
    </row>
    <row r="11" spans="2:10" ht="28.5" customHeight="1">
      <c r="B11" s="393" t="s">
        <v>3177</v>
      </c>
      <c r="C11" s="394"/>
      <c r="D11" s="394"/>
      <c r="E11" s="394"/>
      <c r="F11" s="394"/>
      <c r="G11" s="394"/>
      <c r="H11" s="395"/>
      <c r="I11" s="395"/>
      <c r="J11" s="396"/>
    </row>
    <row r="12" spans="2:10" ht="15">
      <c r="B12" s="374" t="s">
        <v>3178</v>
      </c>
      <c r="C12" s="375"/>
      <c r="D12" s="381" t="str">
        <f>VLOOKUP(DADOS_CADASTRAIS!B6,B_DADOS!A3:Z499,10,FALSE)</f>
        <v>Rubemar Paulino Salbego </v>
      </c>
      <c r="E12" s="383"/>
      <c r="F12" s="383"/>
      <c r="G12" s="384"/>
      <c r="H12" s="35" t="s">
        <v>3179</v>
      </c>
      <c r="I12" s="386"/>
      <c r="J12" s="387"/>
    </row>
    <row r="13" spans="2:10" ht="15">
      <c r="B13" s="380" t="s">
        <v>3180</v>
      </c>
      <c r="C13" s="381"/>
      <c r="D13" s="381"/>
      <c r="E13" s="382"/>
      <c r="F13" s="32" t="s">
        <v>3172</v>
      </c>
      <c r="G13" s="363" t="str">
        <f>VLOOKUP(DADOS_CADASTRAIS!B6,B_DADOS!A3:Z499,13,FALSE)</f>
        <v>Rua João Moreira 1707</v>
      </c>
      <c r="H13" s="363"/>
      <c r="I13" s="363"/>
      <c r="J13" s="364"/>
    </row>
    <row r="14" spans="2:10" ht="15">
      <c r="B14" s="126" t="s">
        <v>3173</v>
      </c>
      <c r="C14" s="378" t="str">
        <f>VLOOKUP(DADOS_CADASTRAIS!B6,B_DADOS!A3:Z499,14,FALSE)</f>
        <v>97610-000</v>
      </c>
      <c r="D14" s="379"/>
      <c r="E14" s="130" t="s">
        <v>3174</v>
      </c>
      <c r="F14" s="351" t="str">
        <f>VLOOKUP(DADOS_CADASTRAIS!B6,B_DADOS!A3:Z499,12,FALSE)</f>
        <v>55 - 3252-1414</v>
      </c>
      <c r="G14" s="351"/>
      <c r="H14" s="351"/>
      <c r="I14" s="351"/>
      <c r="J14" s="385"/>
    </row>
    <row r="15" spans="2:10" ht="15.75" thickBot="1">
      <c r="B15" s="353" t="s">
        <v>3176</v>
      </c>
      <c r="C15" s="354"/>
      <c r="D15" s="354"/>
      <c r="E15" s="355"/>
      <c r="F15" s="355"/>
      <c r="G15" s="355"/>
      <c r="H15" s="355"/>
      <c r="I15" s="355"/>
      <c r="J15" s="356"/>
    </row>
    <row r="16" spans="2:10" ht="8.25" customHeight="1" thickBot="1">
      <c r="B16" s="1"/>
      <c r="C16" s="1"/>
      <c r="D16" s="1"/>
      <c r="E16" s="1"/>
      <c r="F16" s="1"/>
      <c r="G16" s="1"/>
      <c r="H16" s="1"/>
      <c r="I16" s="1"/>
      <c r="J16" s="1"/>
    </row>
    <row r="17" spans="2:10" ht="28.5" customHeight="1" thickBot="1">
      <c r="B17" s="348" t="s">
        <v>3181</v>
      </c>
      <c r="C17" s="349"/>
      <c r="D17" s="349"/>
      <c r="E17" s="349"/>
      <c r="F17" s="349"/>
      <c r="G17" s="349"/>
      <c r="H17" s="349"/>
      <c r="I17" s="349"/>
      <c r="J17" s="350"/>
    </row>
    <row r="18" spans="2:10" ht="30" customHeight="1">
      <c r="B18" s="109" t="s">
        <v>3171</v>
      </c>
      <c r="C18" s="368">
        <f>VLOOKUP(DADOS_CADASTRAIS!B6,B_DADOS!A3:Z499,26,FALSE)</f>
        <v>13562424000191</v>
      </c>
      <c r="D18" s="369"/>
      <c r="E18" s="365" t="s">
        <v>3182</v>
      </c>
      <c r="F18" s="366"/>
      <c r="G18" s="366"/>
      <c r="H18" s="366"/>
      <c r="I18" s="366"/>
      <c r="J18" s="367"/>
    </row>
    <row r="19" spans="2:10" ht="15">
      <c r="B19" s="131" t="s">
        <v>3174</v>
      </c>
      <c r="C19" s="351" t="str">
        <f>VLOOKUP(DADOS_CADASTRAIS!B6,B_DADOS!A3:Z499,22,FALSE)</f>
        <v>55 - 32521200</v>
      </c>
      <c r="D19" s="352"/>
      <c r="E19" s="363" t="s">
        <v>3183</v>
      </c>
      <c r="F19" s="363"/>
      <c r="G19" s="363"/>
      <c r="H19" s="363"/>
      <c r="I19" s="363"/>
      <c r="J19" s="364"/>
    </row>
    <row r="20" spans="2:10" ht="15.75" thickBot="1">
      <c r="B20" s="360" t="s">
        <v>3184</v>
      </c>
      <c r="C20" s="361"/>
      <c r="D20" s="362"/>
      <c r="E20" s="370" t="s">
        <v>3185</v>
      </c>
      <c r="F20" s="371"/>
      <c r="G20" s="372"/>
      <c r="H20" s="370" t="s">
        <v>3186</v>
      </c>
      <c r="I20" s="371"/>
      <c r="J20" s="373"/>
    </row>
    <row r="21" spans="2:10" ht="12" customHeight="1" thickBot="1">
      <c r="B21" s="1"/>
      <c r="C21" s="1"/>
      <c r="D21" s="1"/>
      <c r="E21" s="1"/>
      <c r="F21" s="1"/>
      <c r="G21" s="1"/>
      <c r="H21" s="1"/>
      <c r="I21" s="1"/>
      <c r="J21" s="1"/>
    </row>
    <row r="22" spans="2:10" ht="28.5" customHeight="1" thickBot="1">
      <c r="B22" s="357" t="s">
        <v>3187</v>
      </c>
      <c r="C22" s="358"/>
      <c r="D22" s="358"/>
      <c r="E22" s="358"/>
      <c r="F22" s="358"/>
      <c r="G22" s="358"/>
      <c r="H22" s="358"/>
      <c r="I22" s="358"/>
      <c r="J22" s="359"/>
    </row>
    <row r="23" spans="2:10" ht="15">
      <c r="B23" s="33" t="s">
        <v>3172</v>
      </c>
      <c r="C23" s="133"/>
      <c r="D23" s="133"/>
      <c r="E23" s="133"/>
      <c r="F23" s="133"/>
      <c r="G23" s="134"/>
      <c r="H23" s="438" t="s">
        <v>3173</v>
      </c>
      <c r="I23" s="439"/>
      <c r="J23" s="440"/>
    </row>
    <row r="24" spans="2:10" ht="15.75" thickBot="1">
      <c r="B24" s="410" t="s">
        <v>3174</v>
      </c>
      <c r="C24" s="371"/>
      <c r="D24" s="372"/>
      <c r="E24" s="354" t="s">
        <v>3176</v>
      </c>
      <c r="F24" s="370"/>
      <c r="G24" s="370"/>
      <c r="H24" s="370"/>
      <c r="I24" s="370"/>
      <c r="J24" s="414"/>
    </row>
    <row r="25" spans="2:10" ht="12" customHeight="1" thickBot="1">
      <c r="B25" s="1"/>
      <c r="C25" s="1"/>
      <c r="D25" s="1"/>
      <c r="E25" s="1"/>
      <c r="F25" s="1"/>
      <c r="G25" s="1"/>
      <c r="H25" s="1"/>
      <c r="I25" s="1"/>
      <c r="J25" s="1"/>
    </row>
    <row r="26" spans="2:10" ht="28.5" customHeight="1" thickBot="1">
      <c r="B26" s="390" t="s">
        <v>3188</v>
      </c>
      <c r="C26" s="391"/>
      <c r="D26" s="391"/>
      <c r="E26" s="391"/>
      <c r="F26" s="391"/>
      <c r="G26" s="391"/>
      <c r="H26" s="391"/>
      <c r="I26" s="391"/>
      <c r="J26" s="392"/>
    </row>
    <row r="27" spans="2:10" ht="12" customHeight="1" thickBot="1">
      <c r="B27" s="1"/>
      <c r="C27" s="1"/>
      <c r="D27" s="1"/>
      <c r="E27" s="1"/>
      <c r="F27" s="1"/>
      <c r="G27" s="1"/>
      <c r="H27" s="1"/>
      <c r="I27" s="1"/>
      <c r="J27" s="1"/>
    </row>
    <row r="28" spans="2:10" ht="28.5" customHeight="1" thickBot="1">
      <c r="B28" s="357" t="s">
        <v>5277</v>
      </c>
      <c r="C28" s="358"/>
      <c r="D28" s="358"/>
      <c r="E28" s="358"/>
      <c r="F28" s="358"/>
      <c r="G28" s="358"/>
      <c r="H28" s="358"/>
      <c r="I28" s="358"/>
      <c r="J28" s="359"/>
    </row>
    <row r="29" spans="2:10" ht="12" customHeight="1" thickBot="1">
      <c r="B29" s="1"/>
      <c r="C29" s="1"/>
      <c r="D29" s="1"/>
      <c r="E29" s="1"/>
      <c r="F29" s="1"/>
      <c r="G29" s="1"/>
      <c r="H29" s="1"/>
      <c r="I29" s="1"/>
      <c r="J29" s="1"/>
    </row>
    <row r="30" spans="2:10" ht="61.5" customHeight="1" thickBot="1">
      <c r="B30" s="411" t="s">
        <v>5276</v>
      </c>
      <c r="C30" s="412"/>
      <c r="D30" s="412"/>
      <c r="E30" s="412"/>
      <c r="F30" s="412"/>
      <c r="G30" s="412"/>
      <c r="H30" s="412"/>
      <c r="I30" s="412"/>
      <c r="J30" s="413"/>
    </row>
    <row r="31" spans="2:10" ht="12" customHeight="1" thickBot="1">
      <c r="B31" s="411" t="s">
        <v>5275</v>
      </c>
      <c r="C31" s="412"/>
      <c r="D31" s="412"/>
      <c r="E31" s="412"/>
      <c r="F31" s="412"/>
      <c r="G31" s="412"/>
      <c r="H31" s="412"/>
      <c r="I31" s="412"/>
      <c r="J31" s="413"/>
    </row>
    <row r="32" spans="2:10" ht="28.5" customHeight="1" thickBot="1">
      <c r="B32" s="357" t="s">
        <v>3189</v>
      </c>
      <c r="C32" s="358"/>
      <c r="D32" s="358"/>
      <c r="E32" s="358"/>
      <c r="F32" s="358"/>
      <c r="G32" s="358"/>
      <c r="H32" s="358"/>
      <c r="I32" s="358"/>
      <c r="J32" s="359"/>
    </row>
    <row r="33" spans="2:10" ht="12" customHeight="1">
      <c r="B33" s="1"/>
      <c r="C33" s="1"/>
      <c r="D33" s="1"/>
      <c r="E33" s="1"/>
      <c r="F33" s="1"/>
      <c r="G33" s="1"/>
      <c r="H33" s="1"/>
      <c r="I33" s="1"/>
      <c r="J33" s="1"/>
    </row>
    <row r="34" spans="2:10" ht="20.25" customHeight="1" thickBot="1">
      <c r="B34" s="448" t="s">
        <v>3190</v>
      </c>
      <c r="C34" s="448"/>
      <c r="D34" s="448"/>
      <c r="E34" s="448"/>
      <c r="F34" s="448"/>
      <c r="G34" s="448"/>
      <c r="H34" s="448"/>
      <c r="I34" s="448"/>
      <c r="J34" s="448"/>
    </row>
    <row r="35" spans="2:10" ht="20.25" customHeight="1">
      <c r="B35" s="441" t="s">
        <v>3196</v>
      </c>
      <c r="C35" s="442"/>
      <c r="D35" s="442"/>
      <c r="E35" s="34">
        <v>50</v>
      </c>
      <c r="F35" s="443" t="s">
        <v>1757</v>
      </c>
      <c r="G35" s="443"/>
      <c r="H35" s="443"/>
      <c r="I35" s="443"/>
      <c r="J35" s="444"/>
    </row>
    <row r="36" spans="2:10" ht="15">
      <c r="B36" s="449"/>
      <c r="C36" s="450"/>
      <c r="D36" s="450"/>
      <c r="E36" s="450"/>
      <c r="F36" s="450"/>
      <c r="G36" s="450"/>
      <c r="H36" s="450"/>
      <c r="I36" s="450"/>
      <c r="J36" s="451"/>
    </row>
    <row r="37" spans="2:10" ht="9" customHeight="1" thickBot="1">
      <c r="B37" s="1"/>
      <c r="C37" s="1"/>
      <c r="D37" s="1"/>
      <c r="E37" s="1"/>
      <c r="F37" s="1"/>
      <c r="G37" s="1"/>
      <c r="H37" s="1"/>
      <c r="I37" s="1"/>
      <c r="J37" s="1"/>
    </row>
    <row r="38" spans="2:10" ht="28.5" customHeight="1" thickBot="1">
      <c r="B38" s="357" t="s">
        <v>3191</v>
      </c>
      <c r="C38" s="358"/>
      <c r="D38" s="358"/>
      <c r="E38" s="358"/>
      <c r="F38" s="358"/>
      <c r="G38" s="358"/>
      <c r="H38" s="358"/>
      <c r="I38" s="358"/>
      <c r="J38" s="359"/>
    </row>
    <row r="39" spans="2:10" ht="36" customHeight="1" thickBot="1">
      <c r="B39" s="124" t="s">
        <v>760</v>
      </c>
      <c r="C39" s="452" t="s">
        <v>766</v>
      </c>
      <c r="D39" s="453"/>
      <c r="E39" s="453"/>
      <c r="F39" s="453"/>
      <c r="G39" s="453"/>
      <c r="H39" s="453"/>
      <c r="I39" s="454"/>
      <c r="J39" s="135" t="s">
        <v>765</v>
      </c>
    </row>
    <row r="40" spans="2:10" ht="31.5" customHeight="1">
      <c r="B40" s="108">
        <v>1</v>
      </c>
      <c r="C40" s="445" t="s">
        <v>761</v>
      </c>
      <c r="D40" s="446"/>
      <c r="E40" s="446"/>
      <c r="F40" s="446"/>
      <c r="G40" s="446"/>
      <c r="H40" s="446"/>
      <c r="I40" s="447"/>
      <c r="J40" s="107"/>
    </row>
    <row r="41" spans="2:10" ht="31.5" customHeight="1">
      <c r="B41" s="108">
        <v>2</v>
      </c>
      <c r="C41" s="405" t="s">
        <v>762</v>
      </c>
      <c r="D41" s="406"/>
      <c r="E41" s="406"/>
      <c r="F41" s="406"/>
      <c r="G41" s="406"/>
      <c r="H41" s="406"/>
      <c r="I41" s="407"/>
      <c r="J41" s="36"/>
    </row>
    <row r="42" spans="2:10" ht="31.5" customHeight="1">
      <c r="B42" s="108">
        <v>3</v>
      </c>
      <c r="C42" s="408" t="s">
        <v>763</v>
      </c>
      <c r="D42" s="409"/>
      <c r="E42" s="409"/>
      <c r="F42" s="409"/>
      <c r="G42" s="409"/>
      <c r="H42" s="409"/>
      <c r="I42" s="106"/>
      <c r="J42" s="36"/>
    </row>
    <row r="43" spans="2:10" ht="31.5" customHeight="1" thickBot="1">
      <c r="B43" s="108">
        <v>4</v>
      </c>
      <c r="C43" s="408" t="s">
        <v>764</v>
      </c>
      <c r="D43" s="409"/>
      <c r="E43" s="409"/>
      <c r="F43" s="409"/>
      <c r="G43" s="409"/>
      <c r="H43" s="409"/>
      <c r="I43" s="423"/>
      <c r="J43" s="91"/>
    </row>
    <row r="44" spans="2:10" ht="32.25" customHeight="1" thickBot="1">
      <c r="B44" s="434" t="s">
        <v>5279</v>
      </c>
      <c r="C44" s="435"/>
      <c r="D44" s="435"/>
      <c r="E44" s="435"/>
      <c r="F44" s="435"/>
      <c r="G44" s="435"/>
      <c r="H44" s="435"/>
      <c r="I44" s="435"/>
      <c r="J44" s="436"/>
    </row>
    <row r="45" spans="2:10" ht="15" customHeight="1" thickBot="1">
      <c r="B45" s="424"/>
      <c r="C45" s="424"/>
      <c r="D45" s="424"/>
      <c r="E45" s="424"/>
      <c r="F45" s="424"/>
      <c r="G45" s="424"/>
      <c r="H45" s="424"/>
      <c r="I45" s="424"/>
      <c r="J45" s="424"/>
    </row>
    <row r="46" spans="2:10" ht="37.5" customHeight="1" thickBot="1">
      <c r="B46" s="21" t="s">
        <v>3192</v>
      </c>
      <c r="C46" s="22"/>
      <c r="D46" s="22"/>
      <c r="E46" s="22"/>
      <c r="F46" s="22"/>
      <c r="G46" s="22"/>
      <c r="H46" s="22"/>
      <c r="I46" s="22"/>
      <c r="J46" s="23"/>
    </row>
    <row r="47" spans="2:10" ht="16.5" thickBot="1">
      <c r="B47" s="1"/>
      <c r="C47" s="1"/>
      <c r="D47" s="1"/>
      <c r="E47" s="1"/>
      <c r="F47" s="1"/>
      <c r="G47" s="1"/>
      <c r="H47" s="1"/>
      <c r="I47" s="1"/>
      <c r="J47" s="1"/>
    </row>
    <row r="48" spans="2:10" ht="15" customHeight="1">
      <c r="B48" s="417" t="s">
        <v>3193</v>
      </c>
      <c r="C48" s="418"/>
      <c r="D48" s="418"/>
      <c r="E48" s="418"/>
      <c r="F48" s="418"/>
      <c r="G48" s="418"/>
      <c r="H48" s="418"/>
      <c r="I48" s="419"/>
      <c r="J48" s="278">
        <v>44000</v>
      </c>
    </row>
    <row r="49" spans="2:10" ht="15" customHeight="1">
      <c r="B49" s="420" t="s">
        <v>3194</v>
      </c>
      <c r="C49" s="421"/>
      <c r="D49" s="421"/>
      <c r="E49" s="421"/>
      <c r="F49" s="421"/>
      <c r="G49" s="421"/>
      <c r="H49" s="421"/>
      <c r="I49" s="422"/>
      <c r="J49" s="122"/>
    </row>
    <row r="50" spans="2:10" ht="15" customHeight="1" thickBot="1">
      <c r="B50" s="431" t="s">
        <v>3195</v>
      </c>
      <c r="C50" s="432"/>
      <c r="D50" s="432"/>
      <c r="E50" s="432"/>
      <c r="F50" s="432"/>
      <c r="G50" s="432"/>
      <c r="H50" s="432"/>
      <c r="I50" s="433"/>
      <c r="J50" s="123">
        <f>SUM(J48:J49)</f>
        <v>44000</v>
      </c>
    </row>
    <row r="51" spans="2:10" ht="15" customHeight="1" thickBot="1">
      <c r="B51" s="1"/>
      <c r="C51" s="1"/>
      <c r="D51" s="1"/>
      <c r="E51" s="1"/>
      <c r="F51" s="1"/>
      <c r="G51" s="1"/>
      <c r="H51" s="1"/>
      <c r="I51" s="1"/>
      <c r="J51" s="1"/>
    </row>
    <row r="52" spans="2:10" ht="15" customHeight="1">
      <c r="B52" s="425" t="s">
        <v>2847</v>
      </c>
      <c r="C52" s="426"/>
      <c r="D52" s="426"/>
      <c r="E52" s="426"/>
      <c r="F52" s="426"/>
      <c r="G52" s="426"/>
      <c r="H52" s="426"/>
      <c r="I52" s="426"/>
      <c r="J52" s="427"/>
    </row>
    <row r="53" spans="2:10" ht="15" customHeight="1">
      <c r="B53" s="428"/>
      <c r="C53" s="429"/>
      <c r="D53" s="429"/>
      <c r="E53" s="429"/>
      <c r="F53" s="429"/>
      <c r="G53" s="429"/>
      <c r="H53" s="429"/>
      <c r="I53" s="429"/>
      <c r="J53" s="430"/>
    </row>
    <row r="54" spans="2:10" ht="15" customHeight="1">
      <c r="B54" s="10"/>
      <c r="C54" s="7"/>
      <c r="D54" s="7"/>
      <c r="E54" s="7"/>
      <c r="F54" s="7"/>
      <c r="G54" s="7"/>
      <c r="H54" s="7"/>
      <c r="I54" s="7"/>
      <c r="J54" s="37"/>
    </row>
    <row r="55" spans="2:10" ht="15" customHeight="1">
      <c r="B55" s="38" t="s">
        <v>3229</v>
      </c>
      <c r="C55" s="111">
        <f ca="1">TODAY()</f>
        <v>43923</v>
      </c>
      <c r="D55" s="7"/>
      <c r="E55" s="7"/>
      <c r="F55" s="7"/>
      <c r="G55" s="7"/>
      <c r="H55" s="7"/>
      <c r="I55" s="7"/>
      <c r="J55" s="37"/>
    </row>
    <row r="56" spans="2:10" ht="15" customHeight="1">
      <c r="B56" s="10"/>
      <c r="C56" s="7"/>
      <c r="D56" s="7"/>
      <c r="E56" s="7"/>
      <c r="F56" s="336"/>
      <c r="G56" s="336"/>
      <c r="H56" s="336"/>
      <c r="I56" s="336"/>
      <c r="J56" s="437"/>
    </row>
    <row r="57" spans="2:10" ht="15" customHeight="1">
      <c r="B57" s="10"/>
      <c r="C57" s="7"/>
      <c r="D57" s="7"/>
      <c r="E57" s="7"/>
      <c r="F57" s="415" t="str">
        <f>VLOOKUP(DADOS_CADASTRAIS!B6,B_DADOS!A3:Z499,10,FALSE)</f>
        <v>Rubemar Paulino Salbego </v>
      </c>
      <c r="G57" s="415"/>
      <c r="H57" s="415"/>
      <c r="I57" s="415"/>
      <c r="J57" s="416"/>
    </row>
    <row r="58" spans="2:10" s="7" customFormat="1" ht="15.75" customHeight="1" thickBot="1">
      <c r="B58" s="6"/>
      <c r="C58" s="5"/>
      <c r="D58" s="5"/>
      <c r="E58" s="5"/>
      <c r="F58" s="5"/>
      <c r="G58" s="5"/>
      <c r="H58" s="5"/>
      <c r="I58" s="5"/>
      <c r="J58" s="4"/>
    </row>
    <row r="59" ht="28.5" customHeight="1">
      <c r="L59" s="92"/>
    </row>
    <row r="60" ht="9" customHeight="1"/>
    <row r="61" ht="28.5" customHeight="1"/>
    <row r="62" ht="28.5" customHeight="1"/>
    <row r="63" ht="28.5" customHeight="1"/>
    <row r="64" ht="9" customHeight="1"/>
  </sheetData>
  <sheetProtection/>
  <mergeCells count="53">
    <mergeCell ref="H23:J23"/>
    <mergeCell ref="B31:J31"/>
    <mergeCell ref="B35:D35"/>
    <mergeCell ref="F35:J35"/>
    <mergeCell ref="B38:J38"/>
    <mergeCell ref="C40:I40"/>
    <mergeCell ref="B34:J34"/>
    <mergeCell ref="B36:J36"/>
    <mergeCell ref="C39:I39"/>
    <mergeCell ref="F57:J57"/>
    <mergeCell ref="B48:I48"/>
    <mergeCell ref="B49:I49"/>
    <mergeCell ref="C43:I43"/>
    <mergeCell ref="B45:J45"/>
    <mergeCell ref="B52:J53"/>
    <mergeCell ref="B50:I50"/>
    <mergeCell ref="B44:J44"/>
    <mergeCell ref="F56:J56"/>
    <mergeCell ref="C41:I41"/>
    <mergeCell ref="C42:H42"/>
    <mergeCell ref="B24:D24"/>
    <mergeCell ref="B26:J26"/>
    <mergeCell ref="B28:J28"/>
    <mergeCell ref="B30:J30"/>
    <mergeCell ref="B32:J32"/>
    <mergeCell ref="E24:J24"/>
    <mergeCell ref="B2:J2"/>
    <mergeCell ref="B3:J3"/>
    <mergeCell ref="B5:J5"/>
    <mergeCell ref="B11:J11"/>
    <mergeCell ref="F7:J7"/>
    <mergeCell ref="C7:D7"/>
    <mergeCell ref="C9:J9"/>
    <mergeCell ref="B6:I6"/>
    <mergeCell ref="C8:D8"/>
    <mergeCell ref="B12:C12"/>
    <mergeCell ref="F8:H8"/>
    <mergeCell ref="C14:D14"/>
    <mergeCell ref="B13:E13"/>
    <mergeCell ref="D12:G12"/>
    <mergeCell ref="F14:J14"/>
    <mergeCell ref="I12:J12"/>
    <mergeCell ref="G13:J13"/>
    <mergeCell ref="B17:J17"/>
    <mergeCell ref="C19:D19"/>
    <mergeCell ref="B15:J15"/>
    <mergeCell ref="B22:J22"/>
    <mergeCell ref="B20:D20"/>
    <mergeCell ref="E19:J19"/>
    <mergeCell ref="E18:J18"/>
    <mergeCell ref="C18:D18"/>
    <mergeCell ref="E20:G20"/>
    <mergeCell ref="H20:J20"/>
  </mergeCells>
  <dataValidations count="1">
    <dataValidation type="list" allowBlank="1" showInputMessage="1" showErrorMessage="1" sqref="J40:J43">
      <formula1>"Sim, Não"</formula1>
    </dataValidation>
  </dataValidations>
  <printOptions/>
  <pageMargins left="0.24" right="0.27" top="0.787401575" bottom="0.84" header="0.31496062" footer="0.3149606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R209"/>
  <sheetViews>
    <sheetView showGridLines="0" zoomScale="115" zoomScaleNormal="115" workbookViewId="0" topLeftCell="A46">
      <selection activeCell="B143" sqref="B143:L143"/>
    </sheetView>
  </sheetViews>
  <sheetFormatPr defaultColWidth="9.140625" defaultRowHeight="15"/>
  <cols>
    <col min="1" max="1" width="2.28125" style="0" customWidth="1"/>
    <col min="2" max="2" width="10.28125" style="0" customWidth="1"/>
    <col min="3" max="3" width="2.8515625" style="0" customWidth="1"/>
    <col min="4" max="4" width="9.57421875" style="0" customWidth="1"/>
    <col min="5" max="5" width="6.421875" style="0" customWidth="1"/>
    <col min="6" max="6" width="11.00390625" style="0" customWidth="1"/>
    <col min="7" max="7" width="9.7109375" style="0" customWidth="1"/>
    <col min="8" max="8" width="5.8515625" style="0" customWidth="1"/>
    <col min="9" max="9" width="11.28125" style="0" customWidth="1"/>
    <col min="10" max="10" width="3.7109375" style="0" customWidth="1"/>
    <col min="11" max="11" width="9.00390625" style="0" customWidth="1"/>
    <col min="12" max="12" width="8.8515625" style="0" customWidth="1"/>
    <col min="25" max="25" width="8.7109375" style="0" customWidth="1"/>
  </cols>
  <sheetData>
    <row r="1" spans="2:12" ht="17.25">
      <c r="B1" s="478" t="s">
        <v>2388</v>
      </c>
      <c r="C1" s="478"/>
      <c r="D1" s="478"/>
      <c r="E1" s="478"/>
      <c r="F1" s="478"/>
      <c r="G1" s="478"/>
      <c r="H1" s="478"/>
      <c r="I1" s="478"/>
      <c r="J1" s="478"/>
      <c r="K1" s="478"/>
      <c r="L1" s="478"/>
    </row>
    <row r="2" spans="2:12" ht="17.25">
      <c r="B2" s="89"/>
      <c r="C2" s="89"/>
      <c r="D2" s="89"/>
      <c r="E2" s="89"/>
      <c r="F2" s="89"/>
      <c r="G2" s="89"/>
      <c r="H2" s="89"/>
      <c r="I2" s="89"/>
      <c r="J2" s="89"/>
      <c r="K2" s="89"/>
      <c r="L2" s="89"/>
    </row>
    <row r="3" spans="2:12" ht="17.25">
      <c r="B3" s="89"/>
      <c r="C3" s="89"/>
      <c r="D3" s="89"/>
      <c r="E3" s="89"/>
      <c r="F3" s="89"/>
      <c r="G3" s="89"/>
      <c r="H3" s="89"/>
      <c r="I3" s="89"/>
      <c r="J3" s="89"/>
      <c r="K3" s="89"/>
      <c r="L3" s="89"/>
    </row>
    <row r="4" spans="2:12" ht="17.25">
      <c r="B4" s="89"/>
      <c r="C4" s="89"/>
      <c r="D4" s="89"/>
      <c r="E4" s="89"/>
      <c r="F4" s="89"/>
      <c r="G4" s="89"/>
      <c r="H4" s="89"/>
      <c r="I4" s="89"/>
      <c r="J4" s="89"/>
      <c r="K4" s="89"/>
      <c r="L4" s="89"/>
    </row>
    <row r="5" spans="2:12" ht="17.25">
      <c r="B5" s="89"/>
      <c r="C5" s="89"/>
      <c r="D5" s="89"/>
      <c r="E5" s="89"/>
      <c r="F5" s="89"/>
      <c r="G5" s="89"/>
      <c r="H5" s="89"/>
      <c r="I5" s="89"/>
      <c r="J5" s="89"/>
      <c r="K5" s="89"/>
      <c r="L5" s="89"/>
    </row>
    <row r="6" spans="2:12" ht="17.25">
      <c r="B6" s="89"/>
      <c r="C6" s="89"/>
      <c r="D6" s="89"/>
      <c r="E6" s="89"/>
      <c r="F6" s="89"/>
      <c r="G6" s="89"/>
      <c r="H6" s="89"/>
      <c r="I6" s="89"/>
      <c r="J6" s="89"/>
      <c r="K6" s="89"/>
      <c r="L6" s="89"/>
    </row>
    <row r="7" spans="2:12" ht="17.25">
      <c r="B7" s="89"/>
      <c r="C7" s="89"/>
      <c r="D7" s="89"/>
      <c r="E7" s="89"/>
      <c r="F7" s="89"/>
      <c r="G7" s="89"/>
      <c r="H7" s="89"/>
      <c r="I7" s="89"/>
      <c r="J7" s="89"/>
      <c r="K7" s="89"/>
      <c r="L7" s="89"/>
    </row>
    <row r="8" spans="2:12" ht="17.25">
      <c r="B8" s="89"/>
      <c r="C8" s="89"/>
      <c r="D8" s="89"/>
      <c r="E8" s="89"/>
      <c r="F8" s="89"/>
      <c r="G8" s="89"/>
      <c r="H8" s="89"/>
      <c r="I8" s="89"/>
      <c r="J8" s="89"/>
      <c r="K8" s="89"/>
      <c r="L8" s="89"/>
    </row>
    <row r="9" ht="15.75">
      <c r="B9" s="26" t="s">
        <v>4155</v>
      </c>
    </row>
    <row r="10" ht="15">
      <c r="G10" t="s">
        <v>3198</v>
      </c>
    </row>
    <row r="11" spans="2:11" ht="15.75">
      <c r="B11" s="479" t="s">
        <v>3129</v>
      </c>
      <c r="C11" s="479"/>
      <c r="D11" s="455" t="str">
        <f>VLOOKUP(ENTRADA!D14,B_DADOS!A3:Z499,9,FALSE)</f>
        <v>São Francisco de Assis / RS</v>
      </c>
      <c r="E11" s="455"/>
      <c r="F11" s="455"/>
      <c r="G11" s="455"/>
      <c r="H11" s="455"/>
      <c r="I11" s="455"/>
      <c r="J11" s="455"/>
      <c r="K11" s="455"/>
    </row>
    <row r="12" spans="2:11" ht="15.75">
      <c r="B12" s="455" t="s">
        <v>3131</v>
      </c>
      <c r="C12" s="455"/>
      <c r="D12" s="455"/>
      <c r="E12" s="455"/>
      <c r="F12" s="455"/>
      <c r="G12" s="455"/>
      <c r="H12" s="455"/>
      <c r="I12" s="455"/>
      <c r="J12" s="455"/>
      <c r="K12" s="455"/>
    </row>
    <row r="13" spans="2:11" ht="15.75">
      <c r="B13" s="455" t="s">
        <v>3132</v>
      </c>
      <c r="C13" s="455"/>
      <c r="D13" s="455"/>
      <c r="E13" s="455"/>
      <c r="F13" s="455"/>
      <c r="G13" s="455"/>
      <c r="H13" s="455"/>
      <c r="I13" s="455"/>
      <c r="J13" s="455"/>
      <c r="K13" s="455"/>
    </row>
    <row r="14" spans="2:11" ht="15.75">
      <c r="B14" s="455" t="s">
        <v>3130</v>
      </c>
      <c r="C14" s="455"/>
      <c r="D14" s="455"/>
      <c r="E14" s="455"/>
      <c r="F14" s="455"/>
      <c r="G14" s="455"/>
      <c r="H14" s="455"/>
      <c r="I14" s="455"/>
      <c r="J14" s="455"/>
      <c r="K14" s="455"/>
    </row>
    <row r="15" ht="15.75">
      <c r="B15" s="24"/>
    </row>
    <row r="17" ht="15.75">
      <c r="B17" s="26" t="s">
        <v>4156</v>
      </c>
    </row>
    <row r="19" spans="2:11" ht="15">
      <c r="B19" s="456" t="s">
        <v>3162</v>
      </c>
      <c r="C19" s="456"/>
      <c r="D19" s="456" t="str">
        <f>VLOOKUP(ENTRADA!D14,B_DADOS!A3:Z499,10,FALSE)</f>
        <v>Rubemar Paulino Salbego </v>
      </c>
      <c r="E19" s="456"/>
      <c r="F19" s="456"/>
      <c r="G19" s="456"/>
      <c r="H19" s="456"/>
      <c r="I19" s="456"/>
      <c r="J19" s="456"/>
      <c r="K19" s="456"/>
    </row>
    <row r="20" spans="2:11" ht="15">
      <c r="B20" s="456" t="s">
        <v>3136</v>
      </c>
      <c r="C20" s="456"/>
      <c r="D20" s="456"/>
      <c r="E20" s="456"/>
      <c r="F20" s="456"/>
      <c r="G20" s="456"/>
      <c r="H20" s="456"/>
      <c r="I20" s="456"/>
      <c r="J20" s="456"/>
      <c r="K20" s="456"/>
    </row>
    <row r="21" spans="2:12" ht="15">
      <c r="B21" s="456" t="s">
        <v>3148</v>
      </c>
      <c r="C21" s="456"/>
      <c r="D21" s="456"/>
      <c r="E21" s="456"/>
      <c r="F21" s="456"/>
      <c r="G21" s="456"/>
      <c r="H21" s="456"/>
      <c r="I21" s="456"/>
      <c r="J21" s="456"/>
      <c r="K21" s="456"/>
      <c r="L21" s="456"/>
    </row>
    <row r="22" spans="2:12" ht="15">
      <c r="B22" s="456" t="s">
        <v>3133</v>
      </c>
      <c r="C22" s="456"/>
      <c r="D22" s="456"/>
      <c r="E22" s="456"/>
      <c r="F22" s="456" t="str">
        <f>VLOOKUP(ENTRADA!D14,B_DADOS!A3:Z499,13,FALSE)</f>
        <v>Rua João Moreira 1707</v>
      </c>
      <c r="G22" s="456"/>
      <c r="H22" s="456"/>
      <c r="I22" s="456"/>
      <c r="J22" s="456"/>
      <c r="K22" s="456"/>
      <c r="L22" s="456"/>
    </row>
    <row r="23" spans="2:12" ht="15.75">
      <c r="B23" s="30" t="s">
        <v>3161</v>
      </c>
      <c r="C23" s="472" t="str">
        <f>VLOOKUP(ENTRADA!D14,B_DADOS!A3:Z499,12,FALSE)</f>
        <v>55 - 3252-1414</v>
      </c>
      <c r="D23" s="472"/>
      <c r="E23" s="472"/>
      <c r="F23" s="472"/>
      <c r="G23" s="472"/>
      <c r="H23" s="472"/>
      <c r="I23" s="472"/>
      <c r="J23" s="472" t="s">
        <v>3160</v>
      </c>
      <c r="K23" s="472"/>
      <c r="L23" s="472"/>
    </row>
    <row r="24" spans="2:12" ht="15">
      <c r="B24" s="456" t="s">
        <v>3134</v>
      </c>
      <c r="C24" s="456"/>
      <c r="D24" s="456"/>
      <c r="E24" s="456"/>
      <c r="F24" s="456"/>
      <c r="G24" s="456"/>
      <c r="H24" s="456"/>
      <c r="I24" s="456"/>
      <c r="J24" s="456"/>
      <c r="K24" s="456"/>
      <c r="L24" s="456"/>
    </row>
    <row r="25" spans="2:12" ht="15">
      <c r="B25" s="456" t="s">
        <v>3135</v>
      </c>
      <c r="C25" s="456"/>
      <c r="D25" s="456"/>
      <c r="E25" s="456"/>
      <c r="F25" s="456"/>
      <c r="G25" s="456"/>
      <c r="H25" s="456"/>
      <c r="I25" s="456"/>
      <c r="J25" s="456"/>
      <c r="K25" s="456"/>
      <c r="L25" s="456"/>
    </row>
    <row r="26" spans="2:11" ht="15">
      <c r="B26" s="28"/>
      <c r="C26" s="28"/>
      <c r="D26" s="28"/>
      <c r="E26" s="28"/>
      <c r="F26" s="28"/>
      <c r="G26" s="28"/>
      <c r="H26" s="28"/>
      <c r="I26" s="28"/>
      <c r="J26" s="28"/>
      <c r="K26" s="28"/>
    </row>
    <row r="28" ht="15.75">
      <c r="B28" s="26" t="s">
        <v>4157</v>
      </c>
    </row>
    <row r="30" spans="2:12" ht="15">
      <c r="B30" s="456" t="s">
        <v>3137</v>
      </c>
      <c r="C30" s="456"/>
      <c r="D30" s="456"/>
      <c r="E30" s="456"/>
      <c r="F30" s="456"/>
      <c r="G30" s="456"/>
      <c r="H30" s="456"/>
      <c r="I30" s="456"/>
      <c r="J30" s="456"/>
      <c r="K30" s="456"/>
      <c r="L30" s="456"/>
    </row>
    <row r="31" spans="2:12" ht="15">
      <c r="B31" s="456" t="s">
        <v>3138</v>
      </c>
      <c r="C31" s="456"/>
      <c r="D31" s="456"/>
      <c r="E31" s="456"/>
      <c r="F31" s="456"/>
      <c r="G31" s="456"/>
      <c r="H31" s="456"/>
      <c r="I31" s="456"/>
      <c r="J31" s="456"/>
      <c r="K31" s="456"/>
      <c r="L31" s="456"/>
    </row>
    <row r="32" spans="2:12" ht="15">
      <c r="B32" s="456" t="s">
        <v>3146</v>
      </c>
      <c r="C32" s="456"/>
      <c r="D32" s="456"/>
      <c r="E32" s="456"/>
      <c r="F32" s="456"/>
      <c r="G32" s="456"/>
      <c r="H32" s="456"/>
      <c r="I32" s="456"/>
      <c r="J32" s="456"/>
      <c r="K32" s="456"/>
      <c r="L32" s="456"/>
    </row>
    <row r="33" spans="2:12" ht="15">
      <c r="B33" s="456" t="s">
        <v>3139</v>
      </c>
      <c r="C33" s="456"/>
      <c r="D33" s="456"/>
      <c r="E33" s="456"/>
      <c r="F33" s="456"/>
      <c r="G33" s="456"/>
      <c r="H33" s="456"/>
      <c r="I33" s="456"/>
      <c r="J33" s="456"/>
      <c r="K33" s="456"/>
      <c r="L33" s="456"/>
    </row>
    <row r="34" spans="2:12" ht="15">
      <c r="B34" s="456" t="s">
        <v>3140</v>
      </c>
      <c r="C34" s="456"/>
      <c r="D34" s="456"/>
      <c r="E34" s="456"/>
      <c r="F34" s="456"/>
      <c r="G34" s="456"/>
      <c r="H34" s="456"/>
      <c r="I34" s="456"/>
      <c r="J34" s="456"/>
      <c r="K34" s="456"/>
      <c r="L34" s="456"/>
    </row>
    <row r="35" spans="2:12" ht="15">
      <c r="B35" s="456" t="s">
        <v>3147</v>
      </c>
      <c r="C35" s="456"/>
      <c r="D35" s="456"/>
      <c r="E35" s="456"/>
      <c r="F35" s="456"/>
      <c r="G35" s="456"/>
      <c r="H35" s="456"/>
      <c r="I35" s="456"/>
      <c r="J35" s="456"/>
      <c r="K35" s="456"/>
      <c r="L35" s="456"/>
    </row>
    <row r="36" spans="2:12" ht="15">
      <c r="B36" s="456" t="s">
        <v>3141</v>
      </c>
      <c r="C36" s="456"/>
      <c r="D36" s="456"/>
      <c r="E36" s="456"/>
      <c r="F36" s="456"/>
      <c r="G36" s="456"/>
      <c r="H36" s="456"/>
      <c r="I36" s="456"/>
      <c r="J36" s="456"/>
      <c r="K36" s="456"/>
      <c r="L36" s="456"/>
    </row>
    <row r="37" spans="2:12" ht="15">
      <c r="B37" s="456" t="s">
        <v>3158</v>
      </c>
      <c r="C37" s="456"/>
      <c r="D37" s="456"/>
      <c r="E37" s="456"/>
      <c r="F37" s="456"/>
      <c r="G37" s="456"/>
      <c r="H37" s="456"/>
      <c r="I37" s="456"/>
      <c r="J37" s="456"/>
      <c r="K37" s="456"/>
      <c r="L37" s="456"/>
    </row>
    <row r="38" spans="2:12" ht="15">
      <c r="B38" s="456" t="s">
        <v>3142</v>
      </c>
      <c r="C38" s="456"/>
      <c r="D38" s="456"/>
      <c r="E38" s="456"/>
      <c r="F38" s="456"/>
      <c r="G38" s="456"/>
      <c r="H38" s="456"/>
      <c r="I38" s="456"/>
      <c r="J38" s="456"/>
      <c r="K38" s="456"/>
      <c r="L38" s="456"/>
    </row>
    <row r="39" spans="2:12" ht="15">
      <c r="B39" s="456" t="s">
        <v>3143</v>
      </c>
      <c r="C39" s="456"/>
      <c r="D39" s="456"/>
      <c r="E39" s="456"/>
      <c r="F39" s="456"/>
      <c r="G39" s="456"/>
      <c r="H39" s="456"/>
      <c r="I39" s="456"/>
      <c r="J39" s="456"/>
      <c r="K39" s="456"/>
      <c r="L39" s="456"/>
    </row>
    <row r="40" ht="15">
      <c r="B40" s="27"/>
    </row>
    <row r="42" spans="2:11" ht="15.75">
      <c r="B42" s="455" t="s">
        <v>4158</v>
      </c>
      <c r="C42" s="455"/>
      <c r="D42" s="455"/>
      <c r="E42" s="455"/>
      <c r="F42" s="455"/>
      <c r="G42" s="455"/>
      <c r="H42" s="455"/>
      <c r="I42" s="455"/>
      <c r="J42" s="455"/>
      <c r="K42" s="455"/>
    </row>
    <row r="44" spans="2:12" ht="15">
      <c r="B44" s="456" t="s">
        <v>3144</v>
      </c>
      <c r="C44" s="456"/>
      <c r="D44" s="456"/>
      <c r="E44" s="456"/>
      <c r="F44" s="456"/>
      <c r="G44" s="456"/>
      <c r="H44" s="456"/>
      <c r="I44" s="456"/>
      <c r="J44" s="456"/>
      <c r="K44" s="456"/>
      <c r="L44" s="456"/>
    </row>
    <row r="45" spans="2:12" ht="15">
      <c r="B45" s="456" t="s">
        <v>3145</v>
      </c>
      <c r="C45" s="456"/>
      <c r="D45" s="456"/>
      <c r="E45" s="456"/>
      <c r="F45" s="456"/>
      <c r="G45" s="456"/>
      <c r="H45" s="456"/>
      <c r="I45" s="456"/>
      <c r="J45" s="456"/>
      <c r="K45" s="456"/>
      <c r="L45" s="456"/>
    </row>
    <row r="46" spans="2:12" ht="15">
      <c r="B46" s="456" t="s">
        <v>3149</v>
      </c>
      <c r="C46" s="456"/>
      <c r="D46" s="456"/>
      <c r="E46" s="456"/>
      <c r="F46" s="456"/>
      <c r="G46" s="456"/>
      <c r="H46" s="456"/>
      <c r="I46" s="456"/>
      <c r="J46" s="456"/>
      <c r="K46" s="456"/>
      <c r="L46" s="456"/>
    </row>
    <row r="47" spans="2:12" ht="15">
      <c r="B47" s="456" t="s">
        <v>3150</v>
      </c>
      <c r="C47" s="456"/>
      <c r="D47" s="456"/>
      <c r="E47" s="456"/>
      <c r="F47" s="456"/>
      <c r="G47" s="456"/>
      <c r="H47" s="456"/>
      <c r="I47" s="456"/>
      <c r="J47" s="456"/>
      <c r="K47" s="456"/>
      <c r="L47" s="456"/>
    </row>
    <row r="48" spans="2:12" ht="15">
      <c r="B48" s="456" t="s">
        <v>3151</v>
      </c>
      <c r="C48" s="456"/>
      <c r="D48" s="456"/>
      <c r="E48" s="456"/>
      <c r="F48" s="456"/>
      <c r="G48" s="456"/>
      <c r="H48" s="456"/>
      <c r="I48" s="456"/>
      <c r="J48" s="456"/>
      <c r="K48" s="456"/>
      <c r="L48" s="456"/>
    </row>
    <row r="49" spans="2:11" ht="15">
      <c r="B49" s="474"/>
      <c r="C49" s="474"/>
      <c r="D49" s="474"/>
      <c r="E49" s="474"/>
      <c r="F49" s="474"/>
      <c r="G49" s="474"/>
      <c r="H49" s="474"/>
      <c r="I49" s="474"/>
      <c r="J49" s="474"/>
      <c r="K49" s="474"/>
    </row>
    <row r="51" ht="15.75">
      <c r="B51" s="26" t="s">
        <v>4159</v>
      </c>
    </row>
    <row r="53" spans="2:11" ht="15">
      <c r="B53" s="27" t="s">
        <v>2389</v>
      </c>
      <c r="C53" s="27"/>
      <c r="D53" s="27"/>
      <c r="E53" s="27"/>
      <c r="F53" s="27"/>
      <c r="G53" s="27"/>
      <c r="H53" s="27"/>
      <c r="I53" s="27"/>
      <c r="J53" s="27"/>
      <c r="K53" s="27"/>
    </row>
    <row r="54" spans="2:12" ht="15">
      <c r="B54" s="456" t="s">
        <v>3152</v>
      </c>
      <c r="C54" s="456"/>
      <c r="D54" s="456"/>
      <c r="E54" s="456"/>
      <c r="F54" s="456"/>
      <c r="G54" s="456"/>
      <c r="H54" s="456"/>
      <c r="I54" s="456"/>
      <c r="J54" s="456"/>
      <c r="K54" s="456"/>
      <c r="L54" s="456"/>
    </row>
    <row r="55" spans="2:12" ht="15">
      <c r="B55" s="456" t="s">
        <v>3153</v>
      </c>
      <c r="C55" s="456"/>
      <c r="D55" s="456"/>
      <c r="E55" s="456"/>
      <c r="F55" s="456"/>
      <c r="G55" s="456"/>
      <c r="H55" s="456"/>
      <c r="I55" s="456"/>
      <c r="J55" s="456"/>
      <c r="K55" s="456"/>
      <c r="L55" s="456"/>
    </row>
    <row r="56" spans="2:12" ht="15">
      <c r="B56" s="456" t="s">
        <v>3159</v>
      </c>
      <c r="C56" s="456"/>
      <c r="D56" s="456"/>
      <c r="E56" s="456"/>
      <c r="F56" s="456"/>
      <c r="G56" s="456"/>
      <c r="H56" s="456"/>
      <c r="I56" s="456"/>
      <c r="J56" s="456"/>
      <c r="K56" s="456"/>
      <c r="L56" s="456"/>
    </row>
    <row r="57" spans="2:12" ht="15">
      <c r="B57" s="456" t="s">
        <v>3154</v>
      </c>
      <c r="C57" s="456"/>
      <c r="D57" s="456"/>
      <c r="E57" s="456"/>
      <c r="F57" s="456"/>
      <c r="G57" s="456"/>
      <c r="H57" s="456"/>
      <c r="I57" s="456"/>
      <c r="J57" s="456"/>
      <c r="K57" s="456"/>
      <c r="L57" s="456"/>
    </row>
    <row r="58" spans="2:12" ht="15">
      <c r="B58" s="456" t="s">
        <v>3155</v>
      </c>
      <c r="C58" s="456"/>
      <c r="D58" s="456"/>
      <c r="E58" s="456"/>
      <c r="F58" s="456"/>
      <c r="G58" s="456"/>
      <c r="H58" s="456"/>
      <c r="I58" s="456"/>
      <c r="J58" s="456"/>
      <c r="K58" s="456"/>
      <c r="L58" s="456"/>
    </row>
    <row r="59" spans="2:12" ht="15">
      <c r="B59" s="456" t="s">
        <v>3156</v>
      </c>
      <c r="C59" s="456"/>
      <c r="D59" s="456"/>
      <c r="E59" s="456"/>
      <c r="F59" s="456"/>
      <c r="G59" s="456"/>
      <c r="H59" s="456"/>
      <c r="I59" s="456"/>
      <c r="J59" s="456"/>
      <c r="K59" s="456"/>
      <c r="L59" s="456"/>
    </row>
    <row r="60" spans="2:12" ht="15">
      <c r="B60" s="456" t="s">
        <v>3157</v>
      </c>
      <c r="C60" s="456"/>
      <c r="D60" s="456"/>
      <c r="E60" s="456"/>
      <c r="F60" s="456"/>
      <c r="G60" s="456"/>
      <c r="H60" s="456"/>
      <c r="I60" s="456"/>
      <c r="J60" s="456"/>
      <c r="K60" s="456"/>
      <c r="L60" s="456"/>
    </row>
    <row r="61" ht="15">
      <c r="B61" s="25"/>
    </row>
    <row r="63" ht="15.75" thickBot="1"/>
    <row r="64" spans="2:12" ht="19.5" thickBot="1">
      <c r="B64" s="475" t="s">
        <v>2390</v>
      </c>
      <c r="C64" s="476"/>
      <c r="D64" s="476"/>
      <c r="E64" s="476"/>
      <c r="F64" s="476"/>
      <c r="G64" s="476"/>
      <c r="H64" s="476"/>
      <c r="I64" s="476"/>
      <c r="J64" s="476"/>
      <c r="K64" s="476"/>
      <c r="L64" s="477"/>
    </row>
    <row r="65" spans="2:12" ht="16.5" thickBot="1">
      <c r="B65" s="473" t="s">
        <v>2391</v>
      </c>
      <c r="C65" s="464"/>
      <c r="D65" s="464"/>
      <c r="E65" s="464"/>
      <c r="F65" s="465"/>
      <c r="G65" s="473" t="s">
        <v>2392</v>
      </c>
      <c r="H65" s="464"/>
      <c r="I65" s="465"/>
      <c r="J65" s="473" t="s">
        <v>2393</v>
      </c>
      <c r="K65" s="464"/>
      <c r="L65" s="465"/>
    </row>
    <row r="66" spans="2:12" ht="15.75" thickBot="1">
      <c r="B66" s="480"/>
      <c r="C66" s="481"/>
      <c r="D66" s="481"/>
      <c r="E66" s="481"/>
      <c r="F66" s="482"/>
      <c r="G66" s="466"/>
      <c r="H66" s="467"/>
      <c r="I66" s="468"/>
      <c r="J66" s="469"/>
      <c r="K66" s="470"/>
      <c r="L66" s="471"/>
    </row>
    <row r="67" spans="2:12" ht="15.75" thickBot="1">
      <c r="B67" s="480"/>
      <c r="C67" s="481"/>
      <c r="D67" s="481"/>
      <c r="E67" s="481"/>
      <c r="F67" s="482"/>
      <c r="G67" s="466"/>
      <c r="H67" s="467"/>
      <c r="I67" s="468"/>
      <c r="J67" s="469"/>
      <c r="K67" s="470"/>
      <c r="L67" s="471"/>
    </row>
    <row r="68" spans="2:12" ht="15.75" thickBot="1">
      <c r="B68" s="480"/>
      <c r="C68" s="481"/>
      <c r="D68" s="481"/>
      <c r="E68" s="481"/>
      <c r="F68" s="482"/>
      <c r="G68" s="466"/>
      <c r="H68" s="467"/>
      <c r="I68" s="468"/>
      <c r="J68" s="469"/>
      <c r="K68" s="470"/>
      <c r="L68" s="471"/>
    </row>
    <row r="69" spans="2:12" ht="15.75" thickBot="1">
      <c r="B69" s="480"/>
      <c r="C69" s="481"/>
      <c r="D69" s="481"/>
      <c r="E69" s="481"/>
      <c r="F69" s="482"/>
      <c r="G69" s="466"/>
      <c r="H69" s="467"/>
      <c r="I69" s="468"/>
      <c r="J69" s="469"/>
      <c r="K69" s="470"/>
      <c r="L69" s="471"/>
    </row>
    <row r="70" spans="2:12" ht="19.5" thickBot="1">
      <c r="B70" s="475" t="s">
        <v>2394</v>
      </c>
      <c r="C70" s="476"/>
      <c r="D70" s="476"/>
      <c r="E70" s="476"/>
      <c r="F70" s="476"/>
      <c r="G70" s="476"/>
      <c r="H70" s="476"/>
      <c r="I70" s="476"/>
      <c r="J70" s="476"/>
      <c r="K70" s="476"/>
      <c r="L70" s="477"/>
    </row>
    <row r="71" spans="2:12" ht="16.5" thickBot="1">
      <c r="B71" s="483" t="s">
        <v>2391</v>
      </c>
      <c r="C71" s="484"/>
      <c r="D71" s="484"/>
      <c r="E71" s="484"/>
      <c r="F71" s="485"/>
      <c r="G71" s="473" t="s">
        <v>2392</v>
      </c>
      <c r="H71" s="464"/>
      <c r="I71" s="465"/>
      <c r="J71" s="473" t="s">
        <v>2393</v>
      </c>
      <c r="K71" s="464"/>
      <c r="L71" s="465"/>
    </row>
    <row r="72" spans="2:12" ht="15.75" thickBot="1">
      <c r="B72" s="480"/>
      <c r="C72" s="481"/>
      <c r="D72" s="481"/>
      <c r="E72" s="481"/>
      <c r="F72" s="482"/>
      <c r="G72" s="466"/>
      <c r="H72" s="467"/>
      <c r="I72" s="468"/>
      <c r="J72" s="469"/>
      <c r="K72" s="470"/>
      <c r="L72" s="471"/>
    </row>
    <row r="73" spans="2:12" ht="15.75" thickBot="1">
      <c r="B73" s="480"/>
      <c r="C73" s="481"/>
      <c r="D73" s="481"/>
      <c r="E73" s="481"/>
      <c r="F73" s="482"/>
      <c r="G73" s="466"/>
      <c r="H73" s="467"/>
      <c r="I73" s="468"/>
      <c r="J73" s="469"/>
      <c r="K73" s="470"/>
      <c r="L73" s="471"/>
    </row>
    <row r="74" spans="2:12" ht="15.75" thickBot="1">
      <c r="B74" s="480"/>
      <c r="C74" s="481"/>
      <c r="D74" s="481"/>
      <c r="E74" s="481"/>
      <c r="F74" s="482"/>
      <c r="G74" s="466"/>
      <c r="H74" s="467"/>
      <c r="I74" s="468"/>
      <c r="J74" s="469"/>
      <c r="K74" s="470"/>
      <c r="L74" s="471"/>
    </row>
    <row r="75" spans="2:12" ht="15.75" thickBot="1">
      <c r="B75" s="480"/>
      <c r="C75" s="481"/>
      <c r="D75" s="481"/>
      <c r="E75" s="481"/>
      <c r="F75" s="482"/>
      <c r="G75" s="480"/>
      <c r="H75" s="481"/>
      <c r="I75" s="482"/>
      <c r="J75" s="486"/>
      <c r="K75" s="487"/>
      <c r="L75" s="488"/>
    </row>
    <row r="77" spans="2:12" ht="15">
      <c r="B77" s="293" t="s">
        <v>2395</v>
      </c>
      <c r="C77" s="293"/>
      <c r="D77" s="293"/>
      <c r="E77" s="293"/>
      <c r="F77" s="293"/>
      <c r="G77" s="293"/>
      <c r="H77" s="293"/>
      <c r="I77" s="293"/>
      <c r="J77" s="293"/>
      <c r="K77" s="293"/>
      <c r="L77" s="293"/>
    </row>
    <row r="78" ht="15.75" thickBot="1"/>
    <row r="79" spans="2:12" ht="15.75" thickBot="1">
      <c r="B79" s="490" t="s">
        <v>2396</v>
      </c>
      <c r="C79" s="491"/>
      <c r="D79" s="491"/>
      <c r="E79" s="491"/>
      <c r="F79" s="491"/>
      <c r="G79" s="492"/>
      <c r="H79" s="490" t="s">
        <v>2397</v>
      </c>
      <c r="I79" s="491"/>
      <c r="J79" s="491"/>
      <c r="K79" s="491"/>
      <c r="L79" s="492"/>
    </row>
    <row r="80" spans="2:12" ht="15.75" thickBot="1">
      <c r="B80" s="466"/>
      <c r="C80" s="467"/>
      <c r="D80" s="467"/>
      <c r="E80" s="467"/>
      <c r="F80" s="467"/>
      <c r="G80" s="468"/>
      <c r="H80" s="466"/>
      <c r="I80" s="467"/>
      <c r="J80" s="467"/>
      <c r="K80" s="467"/>
      <c r="L80" s="468"/>
    </row>
    <row r="81" spans="2:12" ht="15.75" thickBot="1">
      <c r="B81" s="466"/>
      <c r="C81" s="467"/>
      <c r="D81" s="467"/>
      <c r="E81" s="467"/>
      <c r="F81" s="467"/>
      <c r="G81" s="468"/>
      <c r="H81" s="466"/>
      <c r="I81" s="467"/>
      <c r="J81" s="467"/>
      <c r="K81" s="467"/>
      <c r="L81" s="468"/>
    </row>
    <row r="82" spans="2:12" ht="15.75" thickBot="1">
      <c r="B82" s="480"/>
      <c r="C82" s="481"/>
      <c r="D82" s="481"/>
      <c r="E82" s="481"/>
      <c r="F82" s="481"/>
      <c r="G82" s="482"/>
      <c r="H82" s="480"/>
      <c r="I82" s="481"/>
      <c r="J82" s="481"/>
      <c r="K82" s="481"/>
      <c r="L82" s="482"/>
    </row>
    <row r="83" spans="8:12" ht="15">
      <c r="H83" s="467"/>
      <c r="I83" s="467"/>
      <c r="J83" s="467"/>
      <c r="K83" s="467"/>
      <c r="L83" s="467"/>
    </row>
    <row r="84" spans="2:12" ht="15">
      <c r="B84" s="293" t="s">
        <v>2398</v>
      </c>
      <c r="C84" s="293"/>
      <c r="D84" s="293"/>
      <c r="E84" s="293"/>
      <c r="F84" s="293"/>
      <c r="G84" s="293"/>
      <c r="H84" s="293"/>
      <c r="I84" s="293"/>
      <c r="J84" s="293"/>
      <c r="K84" s="293"/>
      <c r="L84" s="293"/>
    </row>
    <row r="86" spans="2:12" ht="15">
      <c r="B86" s="335" t="s">
        <v>716</v>
      </c>
      <c r="C86" s="335"/>
      <c r="D86" s="335"/>
      <c r="E86" s="335"/>
      <c r="F86" s="335"/>
      <c r="G86" s="335"/>
      <c r="H86" s="335"/>
      <c r="I86" s="335"/>
      <c r="J86" s="335"/>
      <c r="K86" s="335"/>
      <c r="L86" s="335"/>
    </row>
    <row r="104" spans="2:12" ht="15.75">
      <c r="B104" s="495" t="s">
        <v>717</v>
      </c>
      <c r="C104" s="495"/>
      <c r="D104" s="495"/>
      <c r="E104" s="495"/>
      <c r="F104" s="495"/>
      <c r="G104" s="495"/>
      <c r="H104" s="495"/>
      <c r="I104" s="495"/>
      <c r="J104" s="495"/>
      <c r="K104" s="495"/>
      <c r="L104" s="495"/>
    </row>
    <row r="106" spans="2:12" ht="47.25" customHeight="1">
      <c r="B106" s="496" t="s">
        <v>718</v>
      </c>
      <c r="C106" s="496"/>
      <c r="D106" s="496"/>
      <c r="E106" s="496"/>
      <c r="F106" s="496"/>
      <c r="G106" s="496"/>
      <c r="H106" s="496"/>
      <c r="I106" s="496"/>
      <c r="J106" s="496"/>
      <c r="K106" s="496"/>
      <c r="L106" s="496"/>
    </row>
    <row r="107" spans="2:12" ht="42.75" customHeight="1">
      <c r="B107" s="489" t="s">
        <v>719</v>
      </c>
      <c r="C107" s="489"/>
      <c r="D107" s="489"/>
      <c r="E107" s="489"/>
      <c r="F107" s="489"/>
      <c r="G107" s="489"/>
      <c r="H107" s="489"/>
      <c r="I107" s="489"/>
      <c r="J107" s="489"/>
      <c r="K107" s="489"/>
      <c r="L107" s="489"/>
    </row>
    <row r="110" spans="2:12" ht="45.75" customHeight="1">
      <c r="B110" s="489" t="s">
        <v>720</v>
      </c>
      <c r="C110" s="489"/>
      <c r="D110" s="489"/>
      <c r="E110" s="489"/>
      <c r="F110" s="489"/>
      <c r="G110" s="489"/>
      <c r="H110" s="489"/>
      <c r="I110" s="489"/>
      <c r="J110" s="489"/>
      <c r="K110" s="489"/>
      <c r="L110" s="489"/>
    </row>
    <row r="111" ht="15.75">
      <c r="B111" s="93"/>
    </row>
    <row r="112" ht="15.75">
      <c r="B112" s="94"/>
    </row>
    <row r="113" spans="2:12" ht="32.25" customHeight="1">
      <c r="B113" s="500" t="s">
        <v>721</v>
      </c>
      <c r="C113" s="500"/>
      <c r="D113" s="500"/>
      <c r="E113" s="500"/>
      <c r="F113" s="500"/>
      <c r="G113" s="500"/>
      <c r="H113" s="500"/>
      <c r="I113" s="500"/>
      <c r="J113" s="500"/>
      <c r="K113" s="500"/>
      <c r="L113" s="500"/>
    </row>
    <row r="114" ht="15.75">
      <c r="B114" s="94"/>
    </row>
    <row r="115" spans="2:12" ht="15.75">
      <c r="B115" s="495" t="s">
        <v>2851</v>
      </c>
      <c r="C115" s="495"/>
      <c r="D115" s="495"/>
      <c r="E115" s="495"/>
      <c r="F115" s="495"/>
      <c r="G115" s="495"/>
      <c r="H115" s="495"/>
      <c r="I115" s="495"/>
      <c r="J115" s="495"/>
      <c r="K115" s="495"/>
      <c r="L115" s="495"/>
    </row>
    <row r="116" ht="15.75">
      <c r="B116" s="94"/>
    </row>
    <row r="117" ht="15.75">
      <c r="B117" s="93" t="s">
        <v>2852</v>
      </c>
    </row>
    <row r="119" spans="2:12" ht="32.25" customHeight="1">
      <c r="B119" s="494" t="s">
        <v>722</v>
      </c>
      <c r="C119" s="494"/>
      <c r="D119" s="494"/>
      <c r="E119" s="494"/>
      <c r="F119" s="494"/>
      <c r="G119" s="494"/>
      <c r="H119" s="494"/>
      <c r="I119" s="494"/>
      <c r="J119" s="494"/>
      <c r="K119" s="494"/>
      <c r="L119" s="494"/>
    </row>
    <row r="120" spans="2:12" ht="13.5" customHeight="1">
      <c r="B120" s="112"/>
      <c r="C120" s="112"/>
      <c r="D120" s="112"/>
      <c r="E120" s="112"/>
      <c r="F120" s="112"/>
      <c r="G120" s="112"/>
      <c r="H120" s="112"/>
      <c r="I120" s="112"/>
      <c r="J120" s="112"/>
      <c r="K120" s="112"/>
      <c r="L120" s="112"/>
    </row>
    <row r="121" ht="15.75">
      <c r="B121" s="95" t="s">
        <v>723</v>
      </c>
    </row>
    <row r="122" ht="15.75">
      <c r="B122" s="95" t="s">
        <v>724</v>
      </c>
    </row>
    <row r="123" ht="15.75">
      <c r="B123" s="95" t="s">
        <v>725</v>
      </c>
    </row>
    <row r="126" spans="2:12" ht="15.75">
      <c r="B126" s="495" t="s">
        <v>2853</v>
      </c>
      <c r="C126" s="495"/>
      <c r="D126" s="495"/>
      <c r="E126" s="495"/>
      <c r="F126" s="495"/>
      <c r="G126" s="495"/>
      <c r="H126" s="495"/>
      <c r="I126" s="495"/>
      <c r="J126" s="495"/>
      <c r="K126" s="495"/>
      <c r="L126" s="495"/>
    </row>
    <row r="127" ht="15.75">
      <c r="B127" s="96"/>
    </row>
    <row r="128" spans="2:12" ht="15.75">
      <c r="B128" s="495" t="s">
        <v>2854</v>
      </c>
      <c r="C128" s="495"/>
      <c r="D128" s="495"/>
      <c r="E128" s="495"/>
      <c r="F128" s="495"/>
      <c r="G128" s="495"/>
      <c r="H128" s="495"/>
      <c r="I128" s="495"/>
      <c r="J128" s="495"/>
      <c r="K128" s="495"/>
      <c r="L128" s="495"/>
    </row>
    <row r="129" spans="2:12" ht="15.75">
      <c r="B129" s="93"/>
      <c r="C129" s="93"/>
      <c r="D129" s="93"/>
      <c r="E129" s="93"/>
      <c r="F129" s="93"/>
      <c r="G129" s="93"/>
      <c r="H129" s="93"/>
      <c r="I129" s="93"/>
      <c r="J129" s="93"/>
      <c r="K129" s="93"/>
      <c r="L129" s="93"/>
    </row>
    <row r="130" spans="2:12" ht="32.25" customHeight="1">
      <c r="B130" s="494" t="s">
        <v>722</v>
      </c>
      <c r="C130" s="494"/>
      <c r="D130" s="494"/>
      <c r="E130" s="494"/>
      <c r="F130" s="494"/>
      <c r="G130" s="494"/>
      <c r="H130" s="494"/>
      <c r="I130" s="494"/>
      <c r="J130" s="494"/>
      <c r="K130" s="494"/>
      <c r="L130" s="494"/>
    </row>
    <row r="131" spans="2:12" ht="15">
      <c r="B131" s="112"/>
      <c r="C131" s="112"/>
      <c r="D131" s="112"/>
      <c r="E131" s="112"/>
      <c r="F131" s="112"/>
      <c r="G131" s="112"/>
      <c r="H131" s="112"/>
      <c r="I131" s="112"/>
      <c r="J131" s="112"/>
      <c r="K131" s="112"/>
      <c r="L131" s="112"/>
    </row>
    <row r="132" spans="2:12" ht="30.75" customHeight="1">
      <c r="B132" s="501" t="s">
        <v>4340</v>
      </c>
      <c r="C132" s="501"/>
      <c r="D132" s="501"/>
      <c r="E132" s="501"/>
      <c r="F132" s="501"/>
      <c r="G132" s="501"/>
      <c r="H132" s="501"/>
      <c r="I132" s="501"/>
      <c r="J132" s="501"/>
      <c r="K132" s="501"/>
      <c r="L132" s="501"/>
    </row>
    <row r="133" ht="15">
      <c r="B133" s="97" t="s">
        <v>726</v>
      </c>
    </row>
    <row r="134" ht="15">
      <c r="B134" s="97" t="s">
        <v>727</v>
      </c>
    </row>
    <row r="135" ht="15.75">
      <c r="B135" s="96"/>
    </row>
    <row r="136" ht="15.75">
      <c r="B136" s="96"/>
    </row>
    <row r="137" spans="2:12" ht="15.75">
      <c r="B137" s="495" t="s">
        <v>2855</v>
      </c>
      <c r="C137" s="495"/>
      <c r="D137" s="495"/>
      <c r="E137" s="495"/>
      <c r="F137" s="495"/>
      <c r="G137" s="495"/>
      <c r="H137" s="495"/>
      <c r="I137" s="495"/>
      <c r="J137" s="495"/>
      <c r="K137" s="495"/>
      <c r="L137" s="495"/>
    </row>
    <row r="138" spans="2:12" ht="15.75">
      <c r="B138" s="93"/>
      <c r="C138" s="93"/>
      <c r="D138" s="93"/>
      <c r="E138" s="93"/>
      <c r="F138" s="93"/>
      <c r="G138" s="93"/>
      <c r="H138" s="93"/>
      <c r="I138" s="93"/>
      <c r="J138" s="93"/>
      <c r="K138" s="93"/>
      <c r="L138" s="93"/>
    </row>
    <row r="139" spans="2:12" ht="30" customHeight="1">
      <c r="B139" s="502" t="s">
        <v>722</v>
      </c>
      <c r="C139" s="502"/>
      <c r="D139" s="502"/>
      <c r="E139" s="502"/>
      <c r="F139" s="502"/>
      <c r="G139" s="502"/>
      <c r="H139" s="502"/>
      <c r="I139" s="502"/>
      <c r="J139" s="502"/>
      <c r="K139" s="502"/>
      <c r="L139" s="502"/>
    </row>
    <row r="140" ht="15.75">
      <c r="B140" s="98"/>
    </row>
    <row r="141" spans="2:12" ht="35.25" customHeight="1">
      <c r="B141" s="503" t="s">
        <v>4342</v>
      </c>
      <c r="C141" s="503"/>
      <c r="D141" s="503"/>
      <c r="E141" s="503"/>
      <c r="F141" s="503"/>
      <c r="G141" s="503"/>
      <c r="H141" s="503"/>
      <c r="I141" s="503"/>
      <c r="J141" s="503"/>
      <c r="K141" s="503"/>
      <c r="L141" s="503"/>
    </row>
    <row r="142" spans="2:12" ht="15">
      <c r="B142" s="493" t="s">
        <v>729</v>
      </c>
      <c r="C142" s="493"/>
      <c r="D142" s="493"/>
      <c r="E142" s="493"/>
      <c r="F142" s="493"/>
      <c r="G142" s="493"/>
      <c r="H142" s="493"/>
      <c r="I142" s="493"/>
      <c r="J142" s="493"/>
      <c r="K142" s="493"/>
      <c r="L142" s="493"/>
    </row>
    <row r="143" spans="2:12" ht="15">
      <c r="B143" s="493" t="s">
        <v>730</v>
      </c>
      <c r="C143" s="493"/>
      <c r="D143" s="493"/>
      <c r="E143" s="493"/>
      <c r="F143" s="493"/>
      <c r="G143" s="493"/>
      <c r="H143" s="493"/>
      <c r="I143" s="493"/>
      <c r="J143" s="493"/>
      <c r="K143" s="493"/>
      <c r="L143" s="493"/>
    </row>
    <row r="144" ht="15.75">
      <c r="B144" s="94"/>
    </row>
    <row r="145" ht="15.75">
      <c r="B145" s="99"/>
    </row>
    <row r="146" spans="2:18" ht="41.25" customHeight="1">
      <c r="B146" s="508" t="s">
        <v>4345</v>
      </c>
      <c r="C146" s="509"/>
      <c r="D146" s="509"/>
      <c r="E146" s="509"/>
      <c r="F146" s="509"/>
      <c r="G146" s="509"/>
      <c r="H146" s="509"/>
      <c r="I146" s="509"/>
      <c r="J146" s="509"/>
      <c r="K146" s="509"/>
      <c r="L146" s="509"/>
      <c r="M146" s="103"/>
      <c r="N146" s="103"/>
      <c r="O146" s="103"/>
      <c r="P146" s="103"/>
      <c r="Q146" s="103"/>
      <c r="R146" s="103"/>
    </row>
    <row r="147" ht="15.75">
      <c r="B147" s="98"/>
    </row>
    <row r="148" spans="2:12" ht="15.75">
      <c r="B148" s="489" t="s">
        <v>2856</v>
      </c>
      <c r="C148" s="489"/>
      <c r="D148" s="489"/>
      <c r="E148" s="489"/>
      <c r="F148" s="489"/>
      <c r="G148" s="489"/>
      <c r="H148" s="489"/>
      <c r="I148" s="489"/>
      <c r="J148" s="489"/>
      <c r="K148" s="489"/>
      <c r="L148" s="489"/>
    </row>
    <row r="149" ht="15.75">
      <c r="B149" s="98"/>
    </row>
    <row r="150" spans="2:7" ht="16.5" thickBot="1">
      <c r="B150" s="510"/>
      <c r="C150" s="510"/>
      <c r="D150" s="510"/>
      <c r="E150" s="510"/>
      <c r="F150" s="510"/>
      <c r="G150" s="510"/>
    </row>
    <row r="151" spans="2:12" ht="18.75">
      <c r="B151" s="512" t="s">
        <v>732</v>
      </c>
      <c r="C151" s="513"/>
      <c r="D151" s="513"/>
      <c r="E151" s="506" t="s">
        <v>731</v>
      </c>
      <c r="F151" s="506"/>
      <c r="G151" s="506"/>
      <c r="H151" s="506"/>
      <c r="I151" s="506"/>
      <c r="J151" s="506"/>
      <c r="K151" s="506"/>
      <c r="L151" s="507"/>
    </row>
    <row r="152" spans="2:12" ht="18.75">
      <c r="B152" s="514"/>
      <c r="C152" s="515"/>
      <c r="D152" s="515"/>
      <c r="E152" s="497">
        <v>2014</v>
      </c>
      <c r="F152" s="497"/>
      <c r="G152" s="497">
        <v>2015</v>
      </c>
      <c r="H152" s="497"/>
      <c r="I152" s="497">
        <v>2016</v>
      </c>
      <c r="J152" s="497"/>
      <c r="K152" s="497">
        <v>2017</v>
      </c>
      <c r="L152" s="498"/>
    </row>
    <row r="153" spans="2:12" ht="15.75">
      <c r="B153" s="504"/>
      <c r="C153" s="505"/>
      <c r="D153" s="505"/>
      <c r="E153" s="499"/>
      <c r="F153" s="499"/>
      <c r="G153" s="499"/>
      <c r="H153" s="499"/>
      <c r="I153" s="499"/>
      <c r="J153" s="499"/>
      <c r="K153" s="499"/>
      <c r="L153" s="518"/>
    </row>
    <row r="154" spans="2:12" ht="15.75">
      <c r="B154" s="504"/>
      <c r="C154" s="505"/>
      <c r="D154" s="505"/>
      <c r="E154" s="499"/>
      <c r="F154" s="499"/>
      <c r="G154" s="499"/>
      <c r="H154" s="499"/>
      <c r="I154" s="499"/>
      <c r="J154" s="499"/>
      <c r="K154" s="499"/>
      <c r="L154" s="518"/>
    </row>
    <row r="155" spans="2:12" ht="15.75">
      <c r="B155" s="504"/>
      <c r="C155" s="505"/>
      <c r="D155" s="505"/>
      <c r="E155" s="499"/>
      <c r="F155" s="499"/>
      <c r="G155" s="499"/>
      <c r="H155" s="499"/>
      <c r="I155" s="499"/>
      <c r="J155" s="499"/>
      <c r="K155" s="499"/>
      <c r="L155" s="518"/>
    </row>
    <row r="156" spans="2:12" ht="16.5" thickBot="1">
      <c r="B156" s="516"/>
      <c r="C156" s="517"/>
      <c r="D156" s="517"/>
      <c r="E156" s="511"/>
      <c r="F156" s="511"/>
      <c r="G156" s="511"/>
      <c r="H156" s="511"/>
      <c r="I156" s="511"/>
      <c r="J156" s="511"/>
      <c r="K156" s="511"/>
      <c r="L156" s="519"/>
    </row>
    <row r="158" ht="15.75">
      <c r="B158" s="93" t="s">
        <v>2857</v>
      </c>
    </row>
    <row r="159" spans="2:12" ht="34.5" customHeight="1">
      <c r="B159" s="494" t="s">
        <v>733</v>
      </c>
      <c r="C159" s="494"/>
      <c r="D159" s="494"/>
      <c r="E159" s="494"/>
      <c r="F159" s="494"/>
      <c r="G159" s="494"/>
      <c r="H159" s="494"/>
      <c r="I159" s="494"/>
      <c r="J159" s="494"/>
      <c r="K159" s="494"/>
      <c r="L159" s="494"/>
    </row>
    <row r="160" ht="15.75">
      <c r="B160" s="98"/>
    </row>
    <row r="161" spans="2:12" ht="31.5" customHeight="1">
      <c r="B161" s="500" t="s">
        <v>2858</v>
      </c>
      <c r="C161" s="500"/>
      <c r="D161" s="500"/>
      <c r="E161" s="500"/>
      <c r="F161" s="500"/>
      <c r="G161" s="500"/>
      <c r="H161" s="500"/>
      <c r="I161" s="500"/>
      <c r="J161" s="500"/>
      <c r="K161" s="500"/>
      <c r="L161" s="500"/>
    </row>
    <row r="162" ht="15.75">
      <c r="B162" s="96"/>
    </row>
    <row r="163" spans="2:12" ht="35.25" customHeight="1">
      <c r="B163" s="494" t="s">
        <v>734</v>
      </c>
      <c r="C163" s="494"/>
      <c r="D163" s="494"/>
      <c r="E163" s="494"/>
      <c r="F163" s="494"/>
      <c r="G163" s="494"/>
      <c r="H163" s="494"/>
      <c r="I163" s="494"/>
      <c r="J163" s="494"/>
      <c r="K163" s="494"/>
      <c r="L163" s="494"/>
    </row>
    <row r="164" ht="15.75">
      <c r="B164" s="98"/>
    </row>
    <row r="165" spans="2:12" ht="15.75">
      <c r="B165" s="495" t="s">
        <v>2859</v>
      </c>
      <c r="C165" s="495"/>
      <c r="D165" s="495"/>
      <c r="E165" s="495"/>
      <c r="F165" s="495"/>
      <c r="G165" s="495"/>
      <c r="H165" s="495"/>
      <c r="I165" s="495"/>
      <c r="J165" s="495"/>
      <c r="K165" s="495"/>
      <c r="L165" s="495"/>
    </row>
    <row r="166" ht="15.75" thickBot="1"/>
    <row r="167" spans="2:12" ht="33.75" customHeight="1">
      <c r="B167" s="520" t="s">
        <v>735</v>
      </c>
      <c r="C167" s="521"/>
      <c r="D167" s="521"/>
      <c r="E167" s="521" t="s">
        <v>736</v>
      </c>
      <c r="F167" s="521"/>
      <c r="G167" s="524" t="s">
        <v>737</v>
      </c>
      <c r="H167" s="524"/>
      <c r="I167" s="521" t="s">
        <v>738</v>
      </c>
      <c r="J167" s="521"/>
      <c r="K167" s="521"/>
      <c r="L167" s="525"/>
    </row>
    <row r="168" spans="2:12" ht="35.25" customHeight="1" thickBot="1">
      <c r="B168" s="522"/>
      <c r="C168" s="523"/>
      <c r="D168" s="523"/>
      <c r="E168" s="523" t="s">
        <v>740</v>
      </c>
      <c r="F168" s="523"/>
      <c r="G168" s="523" t="s">
        <v>741</v>
      </c>
      <c r="H168" s="523"/>
      <c r="I168" s="526" t="s">
        <v>739</v>
      </c>
      <c r="J168" s="527"/>
      <c r="K168" s="527"/>
      <c r="L168" s="528"/>
    </row>
    <row r="169" spans="2:12" ht="15.75">
      <c r="B169" s="529" t="s">
        <v>742</v>
      </c>
      <c r="C169" s="530"/>
      <c r="D169" s="530"/>
      <c r="E169" s="531"/>
      <c r="F169" s="531"/>
      <c r="G169" s="531"/>
      <c r="H169" s="531"/>
      <c r="I169" s="534"/>
      <c r="J169" s="535"/>
      <c r="K169" s="535"/>
      <c r="L169" s="536"/>
    </row>
    <row r="170" spans="2:15" ht="15.75">
      <c r="B170" s="532" t="s">
        <v>743</v>
      </c>
      <c r="C170" s="533"/>
      <c r="D170" s="533"/>
      <c r="E170" s="499"/>
      <c r="F170" s="499"/>
      <c r="G170" s="499"/>
      <c r="H170" s="499"/>
      <c r="I170" s="457"/>
      <c r="J170" s="458"/>
      <c r="K170" s="458"/>
      <c r="L170" s="459"/>
      <c r="O170" s="105"/>
    </row>
    <row r="171" spans="2:12" ht="15.75">
      <c r="B171" s="532" t="s">
        <v>744</v>
      </c>
      <c r="C171" s="533"/>
      <c r="D171" s="533"/>
      <c r="E171" s="499"/>
      <c r="F171" s="499"/>
      <c r="G171" s="499"/>
      <c r="H171" s="499"/>
      <c r="I171" s="457"/>
      <c r="J171" s="458"/>
      <c r="K171" s="458"/>
      <c r="L171" s="459"/>
    </row>
    <row r="172" spans="2:12" ht="15.75">
      <c r="B172" s="532" t="s">
        <v>745</v>
      </c>
      <c r="C172" s="533"/>
      <c r="D172" s="533"/>
      <c r="E172" s="499"/>
      <c r="F172" s="499"/>
      <c r="G172" s="499"/>
      <c r="H172" s="499"/>
      <c r="I172" s="457"/>
      <c r="J172" s="458"/>
      <c r="K172" s="458"/>
      <c r="L172" s="459"/>
    </row>
    <row r="173" spans="2:12" ht="15.75">
      <c r="B173" s="532" t="s">
        <v>746</v>
      </c>
      <c r="C173" s="533"/>
      <c r="D173" s="533"/>
      <c r="E173" s="499"/>
      <c r="F173" s="499"/>
      <c r="G173" s="499"/>
      <c r="H173" s="499"/>
      <c r="I173" s="457"/>
      <c r="J173" s="458"/>
      <c r="K173" s="458"/>
      <c r="L173" s="459"/>
    </row>
    <row r="174" spans="2:12" ht="16.5" thickBot="1">
      <c r="B174" s="537" t="s">
        <v>747</v>
      </c>
      <c r="C174" s="538"/>
      <c r="D174" s="538"/>
      <c r="E174" s="539"/>
      <c r="F174" s="539"/>
      <c r="G174" s="539"/>
      <c r="H174" s="539"/>
      <c r="I174" s="460"/>
      <c r="J174" s="461"/>
      <c r="K174" s="461"/>
      <c r="L174" s="462"/>
    </row>
    <row r="175" spans="2:12" ht="16.5" thickBot="1">
      <c r="B175" s="541" t="s">
        <v>90</v>
      </c>
      <c r="C175" s="542"/>
      <c r="D175" s="542"/>
      <c r="E175" s="543"/>
      <c r="F175" s="543"/>
      <c r="G175" s="543"/>
      <c r="H175" s="543"/>
      <c r="I175" s="463"/>
      <c r="J175" s="464"/>
      <c r="K175" s="464"/>
      <c r="L175" s="465"/>
    </row>
    <row r="178" spans="2:12" ht="15.75">
      <c r="B178" s="495" t="s">
        <v>748</v>
      </c>
      <c r="C178" s="495"/>
      <c r="D178" s="495"/>
      <c r="E178" s="495"/>
      <c r="F178" s="495"/>
      <c r="G178" s="495"/>
      <c r="H178" s="495"/>
      <c r="I178" s="495"/>
      <c r="J178" s="495"/>
      <c r="K178" s="495"/>
      <c r="L178" s="495"/>
    </row>
    <row r="179" ht="15.75">
      <c r="B179" s="98"/>
    </row>
    <row r="180" spans="2:12" ht="36" customHeight="1">
      <c r="B180" s="494" t="s">
        <v>749</v>
      </c>
      <c r="C180" s="494"/>
      <c r="D180" s="494"/>
      <c r="E180" s="494"/>
      <c r="F180" s="494"/>
      <c r="G180" s="494"/>
      <c r="H180" s="494"/>
      <c r="I180" s="494"/>
      <c r="J180" s="494"/>
      <c r="K180" s="494"/>
      <c r="L180" s="494"/>
    </row>
    <row r="181" ht="15">
      <c r="B181" s="104" t="s">
        <v>3198</v>
      </c>
    </row>
    <row r="182" spans="2:12" ht="15.75">
      <c r="B182" s="495" t="s">
        <v>750</v>
      </c>
      <c r="C182" s="495"/>
      <c r="D182" s="495"/>
      <c r="E182" s="495"/>
      <c r="F182" s="495"/>
      <c r="G182" s="495"/>
      <c r="H182" s="495"/>
      <c r="I182" s="495"/>
      <c r="J182" s="495"/>
      <c r="K182" s="495"/>
      <c r="L182" s="495"/>
    </row>
    <row r="184" ht="15">
      <c r="N184" t="s">
        <v>3198</v>
      </c>
    </row>
    <row r="185" spans="2:12" ht="15">
      <c r="B185" s="544"/>
      <c r="C185" s="544"/>
      <c r="D185" s="544"/>
      <c r="E185" s="544"/>
      <c r="F185" s="544"/>
      <c r="G185" s="544"/>
      <c r="H185" s="544"/>
      <c r="I185" s="544"/>
      <c r="J185" s="544"/>
      <c r="K185" s="544"/>
      <c r="L185" s="544"/>
    </row>
    <row r="201" spans="2:12" ht="15.75">
      <c r="B201" s="495" t="s">
        <v>751</v>
      </c>
      <c r="C201" s="495"/>
      <c r="D201" s="495"/>
      <c r="E201" s="495"/>
      <c r="F201" s="495"/>
      <c r="G201" s="495"/>
      <c r="H201" s="495"/>
      <c r="I201" s="495"/>
      <c r="J201" s="495"/>
      <c r="K201" s="495"/>
      <c r="L201" s="495"/>
    </row>
    <row r="202" spans="2:12" ht="38.25" customHeight="1">
      <c r="B202" s="540" t="s">
        <v>752</v>
      </c>
      <c r="C202" s="540"/>
      <c r="D202" s="540"/>
      <c r="E202" s="540"/>
      <c r="F202" s="540"/>
      <c r="G202" s="540"/>
      <c r="H202" s="540"/>
      <c r="I202" s="540"/>
      <c r="J202" s="540"/>
      <c r="K202" s="540"/>
      <c r="L202" s="540"/>
    </row>
    <row r="203" ht="15.75">
      <c r="B203" s="98"/>
    </row>
    <row r="204" spans="2:12" ht="15.75">
      <c r="B204" s="495" t="s">
        <v>753</v>
      </c>
      <c r="C204" s="495"/>
      <c r="D204" s="495"/>
      <c r="E204" s="495"/>
      <c r="F204" s="495"/>
      <c r="G204" s="495"/>
      <c r="H204" s="495"/>
      <c r="I204" s="495"/>
      <c r="J204" s="495"/>
      <c r="K204" s="495"/>
      <c r="L204" s="495"/>
    </row>
    <row r="205" spans="2:12" ht="15.75">
      <c r="B205" s="93"/>
      <c r="C205" s="93"/>
      <c r="D205" s="93"/>
      <c r="E205" s="93"/>
      <c r="F205" s="93"/>
      <c r="G205" s="93"/>
      <c r="H205" s="93"/>
      <c r="I205" s="93"/>
      <c r="J205" s="93"/>
      <c r="K205" s="93"/>
      <c r="L205" s="93"/>
    </row>
    <row r="206" spans="2:12" ht="15">
      <c r="B206" s="120"/>
      <c r="C206" s="493" t="s">
        <v>754</v>
      </c>
      <c r="D206" s="493"/>
      <c r="E206" s="493"/>
      <c r="F206" s="493"/>
      <c r="G206" s="493"/>
      <c r="H206" s="493"/>
      <c r="I206" s="493"/>
      <c r="J206" s="493"/>
      <c r="K206" s="493"/>
      <c r="L206" s="493"/>
    </row>
    <row r="207" spans="2:12" ht="15">
      <c r="B207" s="120"/>
      <c r="C207" s="493" t="s">
        <v>755</v>
      </c>
      <c r="D207" s="493"/>
      <c r="E207" s="493"/>
      <c r="F207" s="493"/>
      <c r="G207" s="493"/>
      <c r="H207" s="493"/>
      <c r="I207" s="493"/>
      <c r="J207" s="493"/>
      <c r="K207" s="493"/>
      <c r="L207" s="493"/>
    </row>
    <row r="208" spans="2:12" ht="15">
      <c r="B208" s="120"/>
      <c r="C208" s="493" t="s">
        <v>756</v>
      </c>
      <c r="D208" s="493"/>
      <c r="E208" s="493"/>
      <c r="F208" s="493"/>
      <c r="G208" s="493"/>
      <c r="H208" s="493"/>
      <c r="I208" s="493"/>
      <c r="J208" s="493"/>
      <c r="K208" s="493"/>
      <c r="L208" s="493"/>
    </row>
    <row r="209" spans="2:12" ht="15">
      <c r="B209" s="120"/>
      <c r="C209" s="493" t="s">
        <v>757</v>
      </c>
      <c r="D209" s="493"/>
      <c r="E209" s="493"/>
      <c r="F209" s="493"/>
      <c r="G209" s="493"/>
      <c r="H209" s="493"/>
      <c r="I209" s="493"/>
      <c r="J209" s="493"/>
      <c r="K209" s="493"/>
      <c r="L209" s="493"/>
    </row>
  </sheetData>
  <sheetProtection/>
  <mergeCells count="179">
    <mergeCell ref="C208:L208"/>
    <mergeCell ref="C209:L209"/>
    <mergeCell ref="B204:L204"/>
    <mergeCell ref="B178:L178"/>
    <mergeCell ref="B180:L180"/>
    <mergeCell ref="B182:L182"/>
    <mergeCell ref="B185:L185"/>
    <mergeCell ref="B201:L201"/>
    <mergeCell ref="I171:L171"/>
    <mergeCell ref="I172:L172"/>
    <mergeCell ref="C206:L206"/>
    <mergeCell ref="C207:L207"/>
    <mergeCell ref="B202:L202"/>
    <mergeCell ref="B175:D175"/>
    <mergeCell ref="E175:F175"/>
    <mergeCell ref="G175:H175"/>
    <mergeCell ref="B172:D172"/>
    <mergeCell ref="E172:F172"/>
    <mergeCell ref="G172:H172"/>
    <mergeCell ref="B171:D171"/>
    <mergeCell ref="E171:F171"/>
    <mergeCell ref="G173:H173"/>
    <mergeCell ref="G171:H171"/>
    <mergeCell ref="B174:D174"/>
    <mergeCell ref="E174:F174"/>
    <mergeCell ref="G174:H174"/>
    <mergeCell ref="B173:D173"/>
    <mergeCell ref="E173:F173"/>
    <mergeCell ref="B169:D169"/>
    <mergeCell ref="E169:F169"/>
    <mergeCell ref="G169:H169"/>
    <mergeCell ref="I170:L170"/>
    <mergeCell ref="B170:D170"/>
    <mergeCell ref="E170:F170"/>
    <mergeCell ref="G170:H170"/>
    <mergeCell ref="I169:L169"/>
    <mergeCell ref="B159:L159"/>
    <mergeCell ref="B167:D168"/>
    <mergeCell ref="E168:F168"/>
    <mergeCell ref="G168:H168"/>
    <mergeCell ref="E167:F167"/>
    <mergeCell ref="G167:H167"/>
    <mergeCell ref="I167:L167"/>
    <mergeCell ref="I168:L168"/>
    <mergeCell ref="B163:L163"/>
    <mergeCell ref="B165:L165"/>
    <mergeCell ref="E154:F154"/>
    <mergeCell ref="E155:F155"/>
    <mergeCell ref="E156:F156"/>
    <mergeCell ref="K153:L153"/>
    <mergeCell ref="K154:L154"/>
    <mergeCell ref="K155:L155"/>
    <mergeCell ref="K156:L156"/>
    <mergeCell ref="G155:H155"/>
    <mergeCell ref="G156:H156"/>
    <mergeCell ref="I153:J153"/>
    <mergeCell ref="B161:L161"/>
    <mergeCell ref="E152:F152"/>
    <mergeCell ref="G152:H152"/>
    <mergeCell ref="I156:J156"/>
    <mergeCell ref="B151:D152"/>
    <mergeCell ref="B153:D153"/>
    <mergeCell ref="B154:D154"/>
    <mergeCell ref="I152:J152"/>
    <mergeCell ref="G153:H153"/>
    <mergeCell ref="B156:D156"/>
    <mergeCell ref="I154:J154"/>
    <mergeCell ref="G154:H154"/>
    <mergeCell ref="B130:L130"/>
    <mergeCell ref="B155:D155"/>
    <mergeCell ref="I155:J155"/>
    <mergeCell ref="E151:L151"/>
    <mergeCell ref="B146:L146"/>
    <mergeCell ref="B137:L137"/>
    <mergeCell ref="B148:L148"/>
    <mergeCell ref="B150:G150"/>
    <mergeCell ref="K152:L152"/>
    <mergeCell ref="E153:F153"/>
    <mergeCell ref="B113:L113"/>
    <mergeCell ref="B115:L115"/>
    <mergeCell ref="B126:L126"/>
    <mergeCell ref="B128:L128"/>
    <mergeCell ref="B132:L132"/>
    <mergeCell ref="B139:L139"/>
    <mergeCell ref="B143:L143"/>
    <mergeCell ref="B141:L141"/>
    <mergeCell ref="B142:L142"/>
    <mergeCell ref="H83:L83"/>
    <mergeCell ref="B81:G81"/>
    <mergeCell ref="B82:G82"/>
    <mergeCell ref="B119:L119"/>
    <mergeCell ref="B104:L104"/>
    <mergeCell ref="B106:L106"/>
    <mergeCell ref="B107:L107"/>
    <mergeCell ref="B84:L84"/>
    <mergeCell ref="B86:L86"/>
    <mergeCell ref="B110:L110"/>
    <mergeCell ref="H81:L81"/>
    <mergeCell ref="H82:L82"/>
    <mergeCell ref="B77:L77"/>
    <mergeCell ref="B79:G79"/>
    <mergeCell ref="H79:L79"/>
    <mergeCell ref="B80:G80"/>
    <mergeCell ref="H80:L80"/>
    <mergeCell ref="B73:F73"/>
    <mergeCell ref="G73:I73"/>
    <mergeCell ref="J73:L73"/>
    <mergeCell ref="B75:F75"/>
    <mergeCell ref="G75:I75"/>
    <mergeCell ref="J75:L75"/>
    <mergeCell ref="B74:F74"/>
    <mergeCell ref="G74:I74"/>
    <mergeCell ref="J74:L74"/>
    <mergeCell ref="B48:L48"/>
    <mergeCell ref="B70:L70"/>
    <mergeCell ref="B71:F71"/>
    <mergeCell ref="G71:I71"/>
    <mergeCell ref="J71:L71"/>
    <mergeCell ref="B72:F72"/>
    <mergeCell ref="G72:I72"/>
    <mergeCell ref="J72:L72"/>
    <mergeCell ref="J68:L68"/>
    <mergeCell ref="J69:L69"/>
    <mergeCell ref="B66:F66"/>
    <mergeCell ref="B67:F67"/>
    <mergeCell ref="B68:F68"/>
    <mergeCell ref="B69:F69"/>
    <mergeCell ref="G66:I66"/>
    <mergeCell ref="G67:I67"/>
    <mergeCell ref="B57:L57"/>
    <mergeCell ref="B1:L1"/>
    <mergeCell ref="B12:K12"/>
    <mergeCell ref="B13:K13"/>
    <mergeCell ref="D11:K11"/>
    <mergeCell ref="B11:C11"/>
    <mergeCell ref="B33:L33"/>
    <mergeCell ref="B14:K14"/>
    <mergeCell ref="F22:L22"/>
    <mergeCell ref="D19:K19"/>
    <mergeCell ref="J65:L65"/>
    <mergeCell ref="G65:I65"/>
    <mergeCell ref="B65:F65"/>
    <mergeCell ref="B49:K49"/>
    <mergeCell ref="B64:L64"/>
    <mergeCell ref="B54:L54"/>
    <mergeCell ref="B55:L55"/>
    <mergeCell ref="B59:L59"/>
    <mergeCell ref="B60:L60"/>
    <mergeCell ref="B56:L56"/>
    <mergeCell ref="B46:L46"/>
    <mergeCell ref="B47:L47"/>
    <mergeCell ref="B37:L37"/>
    <mergeCell ref="B38:L38"/>
    <mergeCell ref="B39:L39"/>
    <mergeCell ref="B19:C19"/>
    <mergeCell ref="B21:L21"/>
    <mergeCell ref="J23:L23"/>
    <mergeCell ref="B20:K20"/>
    <mergeCell ref="C23:I23"/>
    <mergeCell ref="B22:E22"/>
    <mergeCell ref="B32:L32"/>
    <mergeCell ref="B44:L44"/>
    <mergeCell ref="B45:L45"/>
    <mergeCell ref="B24:L24"/>
    <mergeCell ref="B25:L25"/>
    <mergeCell ref="B30:L30"/>
    <mergeCell ref="B31:L31"/>
    <mergeCell ref="B34:L34"/>
    <mergeCell ref="B35:L35"/>
    <mergeCell ref="B42:K42"/>
    <mergeCell ref="B36:L36"/>
    <mergeCell ref="I173:L173"/>
    <mergeCell ref="I174:L174"/>
    <mergeCell ref="I175:L175"/>
    <mergeCell ref="B58:L58"/>
    <mergeCell ref="G68:I68"/>
    <mergeCell ref="G69:I69"/>
    <mergeCell ref="J66:L66"/>
    <mergeCell ref="J67:L67"/>
  </mergeCells>
  <printOptions/>
  <pageMargins left="0.511811024" right="0.511811024" top="1.41" bottom="0.787401575" header="0.33" footer="0.31496062"/>
  <pageSetup horizontalDpi="600" verticalDpi="600" orientation="portrait" paperSize="9" r:id="rId3"/>
  <headerFooter scaleWithDoc="0" alignWithMargins="0">
    <oddHeader>&amp;L&amp;G&amp;C
SECRETARIA DO TRABALHO E DO DESENVOLVIMENTO SOCIAL
DEPARTAMENTO DE ASSISTENCIA SOCIAL</oddHeader>
  </headerFooter>
  <drawing r:id="rId1"/>
  <legacyDrawingHF r:id="rId2"/>
</worksheet>
</file>

<file path=xl/worksheets/sheet6.xml><?xml version="1.0" encoding="utf-8"?>
<worksheet xmlns="http://schemas.openxmlformats.org/spreadsheetml/2006/main" xmlns:r="http://schemas.openxmlformats.org/officeDocument/2006/relationships">
  <dimension ref="A1:M132"/>
  <sheetViews>
    <sheetView showGridLines="0" zoomScale="85" zoomScaleNormal="85" zoomScalePageLayoutView="0" workbookViewId="0" topLeftCell="A1">
      <selection activeCell="L7" sqref="L7"/>
    </sheetView>
  </sheetViews>
  <sheetFormatPr defaultColWidth="9.140625" defaultRowHeight="15"/>
  <cols>
    <col min="1" max="1" width="3.00390625" style="39" customWidth="1"/>
    <col min="2" max="2" width="5.8515625" style="39" customWidth="1"/>
    <col min="3" max="3" width="12.7109375" style="39" customWidth="1"/>
    <col min="4" max="4" width="30.28125" style="39" customWidth="1"/>
    <col min="5" max="5" width="11.7109375" style="39" customWidth="1"/>
    <col min="6" max="6" width="12.421875" style="39" customWidth="1"/>
    <col min="7" max="7" width="13.57421875" style="39" hidden="1" customWidth="1"/>
    <col min="8" max="8" width="28.421875" style="39" customWidth="1"/>
    <col min="9" max="9" width="19.28125" style="39" customWidth="1"/>
    <col min="10" max="10" width="18.00390625" style="39" customWidth="1"/>
    <col min="11" max="11" width="3.421875" style="39" customWidth="1"/>
    <col min="12" max="16384" width="9.140625" style="39" customWidth="1"/>
  </cols>
  <sheetData>
    <row r="1" spans="2:10" ht="15.75">
      <c r="B1" s="588" t="s">
        <v>4761</v>
      </c>
      <c r="C1" s="589"/>
      <c r="D1" s="589"/>
      <c r="E1" s="589"/>
      <c r="F1" s="589"/>
      <c r="G1" s="589"/>
      <c r="H1" s="589"/>
      <c r="I1" s="589"/>
      <c r="J1" s="590"/>
    </row>
    <row r="2" spans="2:10" ht="15.75">
      <c r="B2" s="591" t="s">
        <v>4341</v>
      </c>
      <c r="C2" s="592"/>
      <c r="D2" s="592"/>
      <c r="E2" s="592"/>
      <c r="F2" s="592"/>
      <c r="G2" s="592"/>
      <c r="H2" s="592"/>
      <c r="I2" s="592"/>
      <c r="J2" s="593"/>
    </row>
    <row r="3" spans="2:10" ht="16.5" thickBot="1">
      <c r="B3" s="594" t="s">
        <v>79</v>
      </c>
      <c r="C3" s="595"/>
      <c r="D3" s="595"/>
      <c r="E3" s="595"/>
      <c r="F3" s="595"/>
      <c r="G3" s="595"/>
      <c r="H3" s="595"/>
      <c r="I3" s="595"/>
      <c r="J3" s="596"/>
    </row>
    <row r="4" spans="2:10" ht="9" customHeight="1" thickBot="1">
      <c r="B4" s="40"/>
      <c r="C4" s="41"/>
      <c r="D4" s="41"/>
      <c r="E4" s="41"/>
      <c r="F4" s="41"/>
      <c r="G4" s="41"/>
      <c r="H4" s="41"/>
      <c r="I4" s="41"/>
      <c r="J4" s="41"/>
    </row>
    <row r="5" spans="2:10" ht="19.5" thickBot="1">
      <c r="B5" s="597" t="s">
        <v>80</v>
      </c>
      <c r="C5" s="598"/>
      <c r="D5" s="598"/>
      <c r="E5" s="598"/>
      <c r="F5" s="598"/>
      <c r="G5" s="598"/>
      <c r="H5" s="598"/>
      <c r="I5" s="598"/>
      <c r="J5" s="599"/>
    </row>
    <row r="6" spans="2:9" ht="6" customHeight="1" thickBot="1">
      <c r="B6" s="42"/>
      <c r="C6" s="42"/>
      <c r="D6" s="42"/>
      <c r="E6" s="42"/>
      <c r="F6" s="42"/>
      <c r="G6" s="42"/>
      <c r="H6" s="42"/>
      <c r="I6" s="42"/>
    </row>
    <row r="7" spans="2:10" ht="15" customHeight="1" thickBot="1">
      <c r="B7" s="582" t="s">
        <v>81</v>
      </c>
      <c r="C7" s="583"/>
      <c r="D7" s="600" t="str">
        <f>ENTRADA!$D$14</f>
        <v>Município de São Francisco de Assis</v>
      </c>
      <c r="E7" s="600"/>
      <c r="F7" s="600"/>
      <c r="G7" s="600"/>
      <c r="H7" s="600"/>
      <c r="I7" s="600"/>
      <c r="J7" s="601"/>
    </row>
    <row r="8" spans="2:9" ht="6" customHeight="1" thickBot="1">
      <c r="B8" s="43"/>
      <c r="C8" s="43"/>
      <c r="D8" s="43"/>
      <c r="E8" s="43"/>
      <c r="F8" s="43"/>
      <c r="G8" s="43"/>
      <c r="H8" s="43"/>
      <c r="I8" s="44"/>
    </row>
    <row r="9" spans="2:11" ht="16.5" thickBot="1">
      <c r="B9" s="582" t="s">
        <v>759</v>
      </c>
      <c r="C9" s="583"/>
      <c r="D9" s="602"/>
      <c r="E9" s="602"/>
      <c r="F9" s="603"/>
      <c r="G9" s="136"/>
      <c r="H9" s="137" t="s">
        <v>82</v>
      </c>
      <c r="I9" s="138" t="s">
        <v>83</v>
      </c>
      <c r="J9" s="139"/>
      <c r="K9" s="45"/>
    </row>
    <row r="10" spans="2:9" ht="6.75" customHeight="1" thickBot="1">
      <c r="B10" s="46"/>
      <c r="C10" s="46"/>
      <c r="D10" s="47"/>
      <c r="E10" s="47"/>
      <c r="F10" s="47"/>
      <c r="G10" s="47"/>
      <c r="H10" s="47"/>
      <c r="I10" s="47"/>
    </row>
    <row r="11" spans="2:10" ht="15.75" thickBot="1">
      <c r="B11" s="572" t="s">
        <v>84</v>
      </c>
      <c r="C11" s="573"/>
      <c r="D11" s="574"/>
      <c r="E11" s="574"/>
      <c r="F11" s="574"/>
      <c r="G11" s="574"/>
      <c r="H11" s="574"/>
      <c r="I11" s="574"/>
      <c r="J11" s="575"/>
    </row>
    <row r="12" spans="2:10" ht="15.75" thickBot="1">
      <c r="B12" s="576" t="s">
        <v>2850</v>
      </c>
      <c r="C12" s="584"/>
      <c r="D12" s="584"/>
      <c r="E12" s="584"/>
      <c r="F12" s="584"/>
      <c r="G12" s="140"/>
      <c r="H12" s="576" t="s">
        <v>88</v>
      </c>
      <c r="I12" s="578" t="s">
        <v>89</v>
      </c>
      <c r="J12" s="579"/>
    </row>
    <row r="13" spans="1:10" ht="15.75" thickBot="1">
      <c r="A13" s="48"/>
      <c r="B13" s="577"/>
      <c r="C13" s="585"/>
      <c r="D13" s="585"/>
      <c r="E13" s="585"/>
      <c r="F13" s="585"/>
      <c r="G13" s="141"/>
      <c r="H13" s="577"/>
      <c r="I13" s="580"/>
      <c r="J13" s="581"/>
    </row>
    <row r="14" spans="2:10" s="49" customFormat="1" ht="15.75" thickBot="1">
      <c r="B14" s="586" t="s">
        <v>767</v>
      </c>
      <c r="C14" s="587"/>
      <c r="D14" s="587"/>
      <c r="E14" s="587"/>
      <c r="F14" s="587"/>
      <c r="G14" s="51"/>
      <c r="H14" s="114">
        <f>VLOOKUP(ENTRADA!$D$14,B_DADOS!A3:AO499,40,FALSE)</f>
        <v>195</v>
      </c>
      <c r="I14" s="568"/>
      <c r="J14" s="569"/>
    </row>
    <row r="15" spans="2:10" s="49" customFormat="1" ht="15.75" thickBot="1">
      <c r="B15" s="563" t="s">
        <v>90</v>
      </c>
      <c r="C15" s="564"/>
      <c r="D15" s="564"/>
      <c r="E15" s="564"/>
      <c r="F15" s="565"/>
      <c r="G15" s="53"/>
      <c r="H15" s="115">
        <f>SUM(H14:H14)</f>
        <v>195</v>
      </c>
      <c r="I15" s="566">
        <f>SUM(I14:J14)</f>
        <v>0</v>
      </c>
      <c r="J15" s="567"/>
    </row>
    <row r="16" spans="2:10" s="49" customFormat="1" ht="19.5" customHeight="1" thickBot="1">
      <c r="B16" s="546" t="s">
        <v>769</v>
      </c>
      <c r="C16" s="547"/>
      <c r="D16" s="608"/>
      <c r="E16" s="608"/>
      <c r="F16" s="608"/>
      <c r="G16" s="608"/>
      <c r="H16" s="608"/>
      <c r="I16" s="608"/>
      <c r="J16" s="609"/>
    </row>
    <row r="17" spans="2:10" s="49" customFormat="1" ht="15">
      <c r="B17" s="558" t="s">
        <v>85</v>
      </c>
      <c r="C17" s="558" t="s">
        <v>768</v>
      </c>
      <c r="D17" s="570" t="s">
        <v>86</v>
      </c>
      <c r="E17" s="570" t="s">
        <v>87</v>
      </c>
      <c r="F17" s="570" t="s">
        <v>91</v>
      </c>
      <c r="G17" s="142"/>
      <c r="H17" s="558" t="s">
        <v>92</v>
      </c>
      <c r="I17" s="570" t="s">
        <v>93</v>
      </c>
      <c r="J17" s="558" t="s">
        <v>94</v>
      </c>
    </row>
    <row r="18" spans="2:10" s="49" customFormat="1" ht="15.75" thickBot="1">
      <c r="B18" s="559"/>
      <c r="C18" s="559"/>
      <c r="D18" s="571"/>
      <c r="E18" s="571"/>
      <c r="F18" s="571"/>
      <c r="G18" s="143" t="s">
        <v>95</v>
      </c>
      <c r="H18" s="559"/>
      <c r="I18" s="571"/>
      <c r="J18" s="559"/>
    </row>
    <row r="19" spans="2:10" s="49" customFormat="1" ht="15">
      <c r="B19" s="50">
        <v>1</v>
      </c>
      <c r="C19" s="110"/>
      <c r="D19" s="110"/>
      <c r="E19" s="110"/>
      <c r="F19" s="110"/>
      <c r="G19" s="110"/>
      <c r="H19" s="110"/>
      <c r="I19" s="55"/>
      <c r="J19" s="56"/>
    </row>
    <row r="20" spans="2:10" s="49" customFormat="1" ht="15">
      <c r="B20" s="52">
        <v>2</v>
      </c>
      <c r="C20" s="83"/>
      <c r="D20" s="83"/>
      <c r="E20" s="83"/>
      <c r="F20" s="83"/>
      <c r="G20" s="83"/>
      <c r="H20" s="83"/>
      <c r="I20" s="83"/>
      <c r="J20" s="116"/>
    </row>
    <row r="21" spans="2:10" s="49" customFormat="1" ht="15">
      <c r="B21" s="52">
        <v>3</v>
      </c>
      <c r="C21" s="83"/>
      <c r="D21" s="83"/>
      <c r="E21" s="83"/>
      <c r="F21" s="83"/>
      <c r="G21" s="83"/>
      <c r="H21" s="83"/>
      <c r="I21" s="83"/>
      <c r="J21" s="116"/>
    </row>
    <row r="22" spans="2:10" s="49" customFormat="1" ht="15">
      <c r="B22" s="52">
        <v>4</v>
      </c>
      <c r="C22" s="83"/>
      <c r="D22" s="83"/>
      <c r="E22" s="83"/>
      <c r="F22" s="83"/>
      <c r="G22" s="83"/>
      <c r="H22" s="83"/>
      <c r="I22" s="83"/>
      <c r="J22" s="116"/>
    </row>
    <row r="23" spans="2:10" s="49" customFormat="1" ht="15">
      <c r="B23" s="52">
        <v>5</v>
      </c>
      <c r="C23" s="83"/>
      <c r="D23" s="83"/>
      <c r="E23" s="83"/>
      <c r="F23" s="83"/>
      <c r="G23" s="83"/>
      <c r="H23" s="83"/>
      <c r="I23" s="83"/>
      <c r="J23" s="116"/>
    </row>
    <row r="24" spans="2:10" s="49" customFormat="1" ht="15">
      <c r="B24" s="52">
        <v>6</v>
      </c>
      <c r="C24" s="83"/>
      <c r="D24" s="83"/>
      <c r="E24" s="83"/>
      <c r="F24" s="83"/>
      <c r="G24" s="83"/>
      <c r="H24" s="83"/>
      <c r="I24" s="83"/>
      <c r="J24" s="116"/>
    </row>
    <row r="25" spans="2:10" s="49" customFormat="1" ht="15">
      <c r="B25" s="52">
        <v>7</v>
      </c>
      <c r="C25" s="83"/>
      <c r="D25" s="83"/>
      <c r="E25" s="83"/>
      <c r="F25" s="83"/>
      <c r="G25" s="83"/>
      <c r="H25" s="83"/>
      <c r="I25" s="83"/>
      <c r="J25" s="116"/>
    </row>
    <row r="26" spans="2:10" s="49" customFormat="1" ht="15">
      <c r="B26" s="52">
        <v>8</v>
      </c>
      <c r="C26" s="83"/>
      <c r="D26" s="83"/>
      <c r="E26" s="83"/>
      <c r="F26" s="83"/>
      <c r="G26" s="83"/>
      <c r="H26" s="83"/>
      <c r="I26" s="83"/>
      <c r="J26" s="116"/>
    </row>
    <row r="27" spans="2:10" s="49" customFormat="1" ht="15">
      <c r="B27" s="52">
        <v>9</v>
      </c>
      <c r="C27" s="83"/>
      <c r="D27" s="83"/>
      <c r="E27" s="83"/>
      <c r="F27" s="83"/>
      <c r="G27" s="83"/>
      <c r="H27" s="83"/>
      <c r="I27" s="83"/>
      <c r="J27" s="116"/>
    </row>
    <row r="28" spans="2:10" s="49" customFormat="1" ht="15">
      <c r="B28" s="52">
        <v>10</v>
      </c>
      <c r="C28" s="83"/>
      <c r="D28" s="83"/>
      <c r="E28" s="83"/>
      <c r="F28" s="83"/>
      <c r="G28" s="83"/>
      <c r="H28" s="83"/>
      <c r="I28" s="83"/>
      <c r="J28" s="116"/>
    </row>
    <row r="29" spans="2:10" s="49" customFormat="1" ht="15">
      <c r="B29" s="52">
        <v>11</v>
      </c>
      <c r="C29" s="83"/>
      <c r="D29" s="83"/>
      <c r="E29" s="83"/>
      <c r="F29" s="83"/>
      <c r="G29" s="83"/>
      <c r="H29" s="83"/>
      <c r="I29" s="83"/>
      <c r="J29" s="116"/>
    </row>
    <row r="30" spans="2:10" s="49" customFormat="1" ht="15">
      <c r="B30" s="52">
        <v>12</v>
      </c>
      <c r="C30" s="83"/>
      <c r="D30" s="83"/>
      <c r="E30" s="83"/>
      <c r="F30" s="83"/>
      <c r="G30" s="83"/>
      <c r="H30" s="83"/>
      <c r="I30" s="83"/>
      <c r="J30" s="116"/>
    </row>
    <row r="31" spans="2:10" s="49" customFormat="1" ht="15" customHeight="1">
      <c r="B31" s="52">
        <v>13</v>
      </c>
      <c r="C31" s="83"/>
      <c r="D31" s="83"/>
      <c r="E31" s="83"/>
      <c r="F31" s="83"/>
      <c r="G31" s="83"/>
      <c r="H31" s="83"/>
      <c r="I31" s="83"/>
      <c r="J31" s="116"/>
    </row>
    <row r="32" spans="2:10" s="49" customFormat="1" ht="15" customHeight="1">
      <c r="B32" s="52">
        <v>14</v>
      </c>
      <c r="C32" s="83"/>
      <c r="D32" s="83"/>
      <c r="E32" s="83"/>
      <c r="F32" s="83"/>
      <c r="G32" s="83"/>
      <c r="H32" s="83"/>
      <c r="I32" s="83"/>
      <c r="J32" s="116"/>
    </row>
    <row r="33" spans="2:10" s="49" customFormat="1" ht="15" customHeight="1">
      <c r="B33" s="83">
        <v>15</v>
      </c>
      <c r="C33" s="83"/>
      <c r="D33" s="83"/>
      <c r="E33" s="83"/>
      <c r="F33" s="83"/>
      <c r="G33" s="83"/>
      <c r="H33" s="83"/>
      <c r="I33" s="83"/>
      <c r="J33" s="83"/>
    </row>
    <row r="34" spans="2:10" s="49" customFormat="1" ht="15.75" customHeight="1">
      <c r="B34" s="613" t="s">
        <v>4763</v>
      </c>
      <c r="C34" s="613"/>
      <c r="D34" s="613"/>
      <c r="E34" s="613"/>
      <c r="F34" s="613"/>
      <c r="G34" s="613"/>
      <c r="H34" s="613"/>
      <c r="I34" s="613"/>
      <c r="J34" s="148">
        <v>0</v>
      </c>
    </row>
    <row r="35" spans="2:10" s="49" customFormat="1" ht="15.75" customHeight="1">
      <c r="B35" s="617" t="s">
        <v>4338</v>
      </c>
      <c r="C35" s="618"/>
      <c r="D35" s="618"/>
      <c r="E35" s="618"/>
      <c r="F35" s="618"/>
      <c r="G35" s="145"/>
      <c r="H35" s="615" t="s">
        <v>4337</v>
      </c>
      <c r="I35" s="616"/>
      <c r="J35" s="148">
        <v>0</v>
      </c>
    </row>
    <row r="36" spans="2:10" s="49" customFormat="1" ht="15.75" customHeight="1">
      <c r="B36" s="619"/>
      <c r="C36" s="620"/>
      <c r="D36" s="620"/>
      <c r="E36" s="620"/>
      <c r="F36" s="620"/>
      <c r="G36" s="146"/>
      <c r="H36" s="615" t="s">
        <v>4336</v>
      </c>
      <c r="I36" s="616"/>
      <c r="J36" s="148">
        <v>0</v>
      </c>
    </row>
    <row r="37" spans="2:10" s="49" customFormat="1" ht="15.75">
      <c r="B37" s="621"/>
      <c r="C37" s="622"/>
      <c r="D37" s="622"/>
      <c r="E37" s="622"/>
      <c r="F37" s="622"/>
      <c r="G37" s="147"/>
      <c r="H37" s="615" t="s">
        <v>4762</v>
      </c>
      <c r="I37" s="616"/>
      <c r="J37" s="148">
        <f>SUM(J35:J36)</f>
        <v>0</v>
      </c>
    </row>
    <row r="38" spans="2:10" s="49" customFormat="1" ht="15.75" customHeight="1">
      <c r="B38" s="614" t="s">
        <v>4339</v>
      </c>
      <c r="C38" s="614"/>
      <c r="D38" s="614"/>
      <c r="E38" s="614"/>
      <c r="F38" s="614"/>
      <c r="G38" s="614"/>
      <c r="H38" s="614"/>
      <c r="I38" s="614"/>
      <c r="J38" s="144">
        <f>J37-J34</f>
        <v>0</v>
      </c>
    </row>
    <row r="39" spans="1:11" s="49" customFormat="1" ht="12" customHeight="1">
      <c r="A39" s="118"/>
      <c r="B39" s="54"/>
      <c r="C39" s="54"/>
      <c r="D39" s="54"/>
      <c r="E39" s="54"/>
      <c r="F39" s="54"/>
      <c r="G39" s="54"/>
      <c r="H39" s="54"/>
      <c r="I39" s="54"/>
      <c r="J39" s="54"/>
      <c r="K39" s="118"/>
    </row>
    <row r="40" spans="2:12" ht="18" customHeight="1" thickBot="1">
      <c r="B40" s="610" t="s">
        <v>769</v>
      </c>
      <c r="C40" s="611"/>
      <c r="D40" s="611"/>
      <c r="E40" s="611"/>
      <c r="F40" s="611"/>
      <c r="G40" s="611"/>
      <c r="H40" s="611"/>
      <c r="I40" s="611"/>
      <c r="J40" s="612"/>
      <c r="L40" s="39" t="s">
        <v>3198</v>
      </c>
    </row>
    <row r="41" spans="2:10" ht="15">
      <c r="B41" s="558" t="s">
        <v>85</v>
      </c>
      <c r="C41" s="558" t="s">
        <v>2849</v>
      </c>
      <c r="D41" s="570" t="s">
        <v>96</v>
      </c>
      <c r="E41" s="570" t="s">
        <v>87</v>
      </c>
      <c r="F41" s="570" t="s">
        <v>91</v>
      </c>
      <c r="G41" s="142"/>
      <c r="H41" s="558" t="s">
        <v>92</v>
      </c>
      <c r="I41" s="570" t="s">
        <v>93</v>
      </c>
      <c r="J41" s="558" t="s">
        <v>94</v>
      </c>
    </row>
    <row r="42" spans="2:10" ht="15.75" thickBot="1">
      <c r="B42" s="559"/>
      <c r="C42" s="559"/>
      <c r="D42" s="571"/>
      <c r="E42" s="571"/>
      <c r="F42" s="571"/>
      <c r="G42" s="143" t="s">
        <v>95</v>
      </c>
      <c r="H42" s="559"/>
      <c r="I42" s="571"/>
      <c r="J42" s="559"/>
    </row>
    <row r="43" spans="2:10" s="49" customFormat="1" ht="15">
      <c r="B43" s="52">
        <v>19</v>
      </c>
      <c r="C43" s="110"/>
      <c r="D43" s="57"/>
      <c r="E43" s="57"/>
      <c r="F43" s="57"/>
      <c r="G43" s="58"/>
      <c r="H43" s="57"/>
      <c r="I43" s="57"/>
      <c r="J43" s="59"/>
    </row>
    <row r="44" spans="2:10" s="49" customFormat="1" ht="15">
      <c r="B44" s="52">
        <v>20</v>
      </c>
      <c r="C44" s="83"/>
      <c r="D44" s="60"/>
      <c r="E44" s="60"/>
      <c r="F44" s="61"/>
      <c r="G44" s="62"/>
      <c r="H44" s="61"/>
      <c r="I44" s="61"/>
      <c r="J44" s="63"/>
    </row>
    <row r="45" spans="2:10" s="49" customFormat="1" ht="15">
      <c r="B45" s="52">
        <v>21</v>
      </c>
      <c r="C45" s="83"/>
      <c r="D45" s="60"/>
      <c r="E45" s="60"/>
      <c r="F45" s="61"/>
      <c r="G45" s="62"/>
      <c r="H45" s="61"/>
      <c r="I45" s="61"/>
      <c r="J45" s="63"/>
    </row>
    <row r="46" spans="2:10" s="49" customFormat="1" ht="15">
      <c r="B46" s="52">
        <v>22</v>
      </c>
      <c r="C46" s="83"/>
      <c r="D46" s="60"/>
      <c r="E46" s="60"/>
      <c r="F46" s="61"/>
      <c r="G46" s="62"/>
      <c r="H46" s="61"/>
      <c r="I46" s="61"/>
      <c r="J46" s="63"/>
    </row>
    <row r="47" spans="2:10" s="49" customFormat="1" ht="15">
      <c r="B47" s="52">
        <v>23</v>
      </c>
      <c r="C47" s="83"/>
      <c r="D47" s="60"/>
      <c r="E47" s="60"/>
      <c r="F47" s="61"/>
      <c r="G47" s="62"/>
      <c r="H47" s="61"/>
      <c r="I47" s="61"/>
      <c r="J47" s="63"/>
    </row>
    <row r="48" spans="2:10" s="49" customFormat="1" ht="15">
      <c r="B48" s="52">
        <v>24</v>
      </c>
      <c r="C48" s="83"/>
      <c r="D48" s="60"/>
      <c r="E48" s="60"/>
      <c r="F48" s="61"/>
      <c r="G48" s="62"/>
      <c r="H48" s="61"/>
      <c r="I48" s="61"/>
      <c r="J48" s="63"/>
    </row>
    <row r="49" spans="2:10" s="49" customFormat="1" ht="15">
      <c r="B49" s="52">
        <v>25</v>
      </c>
      <c r="C49" s="83"/>
      <c r="D49" s="60"/>
      <c r="E49" s="60"/>
      <c r="F49" s="61"/>
      <c r="G49" s="62"/>
      <c r="H49" s="61"/>
      <c r="I49" s="61"/>
      <c r="J49" s="63"/>
    </row>
    <row r="50" spans="2:10" s="49" customFormat="1" ht="15">
      <c r="B50" s="52">
        <v>26</v>
      </c>
      <c r="C50" s="83"/>
      <c r="D50" s="60"/>
      <c r="E50" s="60"/>
      <c r="F50" s="61"/>
      <c r="G50" s="62"/>
      <c r="H50" s="61"/>
      <c r="I50" s="61"/>
      <c r="J50" s="63"/>
    </row>
    <row r="51" spans="2:10" s="49" customFormat="1" ht="15">
      <c r="B51" s="52">
        <v>27</v>
      </c>
      <c r="C51" s="83"/>
      <c r="D51" s="60"/>
      <c r="E51" s="60"/>
      <c r="F51" s="61"/>
      <c r="G51" s="62"/>
      <c r="H51" s="61"/>
      <c r="I51" s="61"/>
      <c r="J51" s="63"/>
    </row>
    <row r="52" spans="2:10" s="49" customFormat="1" ht="15">
      <c r="B52" s="52">
        <v>28</v>
      </c>
      <c r="C52" s="83"/>
      <c r="D52" s="60"/>
      <c r="E52" s="60"/>
      <c r="F52" s="61"/>
      <c r="G52" s="62"/>
      <c r="H52" s="61"/>
      <c r="I52" s="61"/>
      <c r="J52" s="63"/>
    </row>
    <row r="53" spans="2:10" s="49" customFormat="1" ht="15">
      <c r="B53" s="52">
        <v>29</v>
      </c>
      <c r="C53" s="83"/>
      <c r="D53" s="60"/>
      <c r="E53" s="60"/>
      <c r="F53" s="61"/>
      <c r="G53" s="62"/>
      <c r="H53" s="61" t="s">
        <v>3198</v>
      </c>
      <c r="I53" s="61"/>
      <c r="J53" s="63"/>
    </row>
    <row r="54" spans="2:10" s="49" customFormat="1" ht="15">
      <c r="B54" s="52">
        <v>30</v>
      </c>
      <c r="C54" s="83"/>
      <c r="D54" s="60"/>
      <c r="E54" s="60"/>
      <c r="F54" s="61"/>
      <c r="G54" s="62"/>
      <c r="H54" s="61"/>
      <c r="I54" s="64"/>
      <c r="J54" s="63"/>
    </row>
    <row r="55" spans="2:13" s="49" customFormat="1" ht="15">
      <c r="B55" s="117">
        <v>31</v>
      </c>
      <c r="C55" s="83"/>
      <c r="D55" s="60"/>
      <c r="E55" s="60"/>
      <c r="F55" s="61"/>
      <c r="G55" s="62"/>
      <c r="H55" s="61"/>
      <c r="I55" s="61"/>
      <c r="J55" s="63"/>
      <c r="M55" s="49" t="s">
        <v>3198</v>
      </c>
    </row>
    <row r="56" spans="2:10" s="49" customFormat="1" ht="15.75" thickBot="1">
      <c r="B56" s="52">
        <v>32</v>
      </c>
      <c r="C56" s="83"/>
      <c r="D56" s="60"/>
      <c r="E56" s="60"/>
      <c r="F56" s="61"/>
      <c r="G56" s="62"/>
      <c r="H56" s="61"/>
      <c r="I56" s="61"/>
      <c r="J56" s="63"/>
    </row>
    <row r="57" spans="2:10" s="49" customFormat="1" ht="15.75" thickBot="1">
      <c r="B57" s="563" t="s">
        <v>90</v>
      </c>
      <c r="C57" s="564"/>
      <c r="D57" s="564"/>
      <c r="E57" s="564"/>
      <c r="F57" s="564"/>
      <c r="G57" s="564"/>
      <c r="H57" s="564"/>
      <c r="I57" s="565"/>
      <c r="J57" s="119">
        <f>SUM(J42:J56)</f>
        <v>0</v>
      </c>
    </row>
    <row r="58" spans="2:10" ht="16.5" thickBot="1">
      <c r="B58" s="604" t="s">
        <v>4334</v>
      </c>
      <c r="C58" s="605"/>
      <c r="D58" s="605"/>
      <c r="E58" s="605"/>
      <c r="F58" s="605"/>
      <c r="G58" s="605"/>
      <c r="H58" s="605"/>
      <c r="I58" s="606">
        <f>SUM(J43:J56)</f>
        <v>0</v>
      </c>
      <c r="J58" s="607"/>
    </row>
    <row r="59" spans="2:10" ht="16.5" thickBot="1">
      <c r="B59" s="546" t="s">
        <v>97</v>
      </c>
      <c r="C59" s="547"/>
      <c r="D59" s="547"/>
      <c r="E59" s="547"/>
      <c r="F59" s="547"/>
      <c r="G59" s="547"/>
      <c r="H59" s="547"/>
      <c r="I59" s="547"/>
      <c r="J59" s="548"/>
    </row>
    <row r="60" spans="2:10" s="113" customFormat="1" ht="15" customHeight="1">
      <c r="B60" s="549"/>
      <c r="C60" s="550"/>
      <c r="D60" s="550"/>
      <c r="E60" s="550"/>
      <c r="F60" s="550"/>
      <c r="G60" s="550"/>
      <c r="H60" s="550"/>
      <c r="I60" s="550"/>
      <c r="J60" s="551"/>
    </row>
    <row r="61" spans="2:10" ht="41.25" customHeight="1" thickBot="1">
      <c r="B61" s="552"/>
      <c r="C61" s="553"/>
      <c r="D61" s="553"/>
      <c r="E61" s="553"/>
      <c r="F61" s="553"/>
      <c r="G61" s="553"/>
      <c r="H61" s="553"/>
      <c r="I61" s="553"/>
      <c r="J61" s="554"/>
    </row>
    <row r="62" spans="2:10" ht="15.75">
      <c r="B62" s="561" t="s">
        <v>770</v>
      </c>
      <c r="C62" s="562"/>
      <c r="D62" s="562"/>
      <c r="E62" s="85"/>
      <c r="F62" s="561" t="s">
        <v>771</v>
      </c>
      <c r="G62" s="562"/>
      <c r="H62" s="562"/>
      <c r="I62" s="562"/>
      <c r="J62" s="65"/>
    </row>
    <row r="63" spans="2:10" ht="9.75" customHeight="1">
      <c r="B63" s="66"/>
      <c r="C63" s="67"/>
      <c r="D63" s="67"/>
      <c r="E63" s="68"/>
      <c r="F63" s="67"/>
      <c r="G63" s="69" t="s">
        <v>98</v>
      </c>
      <c r="H63" s="67"/>
      <c r="I63" s="67"/>
      <c r="J63" s="65"/>
    </row>
    <row r="64" spans="2:11" ht="15">
      <c r="B64" s="70" t="s">
        <v>99</v>
      </c>
      <c r="C64" s="71"/>
      <c r="D64" s="67"/>
      <c r="E64" s="67"/>
      <c r="F64" s="70" t="s">
        <v>99</v>
      </c>
      <c r="G64" s="66"/>
      <c r="H64" s="67"/>
      <c r="I64" s="67"/>
      <c r="J64" s="65"/>
      <c r="K64" s="72"/>
    </row>
    <row r="65" spans="2:10" ht="15">
      <c r="B65" s="73" t="s">
        <v>100</v>
      </c>
      <c r="C65" s="74"/>
      <c r="D65" s="84"/>
      <c r="E65" s="84"/>
      <c r="F65" s="73" t="s">
        <v>100</v>
      </c>
      <c r="G65" s="545"/>
      <c r="H65" s="545"/>
      <c r="I65" s="545"/>
      <c r="J65" s="65"/>
    </row>
    <row r="66" spans="2:10" ht="15">
      <c r="B66" s="73" t="s">
        <v>101</v>
      </c>
      <c r="C66" s="74"/>
      <c r="D66" s="84"/>
      <c r="E66" s="84"/>
      <c r="F66" s="73" t="s">
        <v>101</v>
      </c>
      <c r="G66" s="545"/>
      <c r="H66" s="545"/>
      <c r="I66" s="545"/>
      <c r="J66" s="65" t="s">
        <v>3198</v>
      </c>
    </row>
    <row r="67" spans="2:10" ht="15">
      <c r="B67" s="73" t="s">
        <v>102</v>
      </c>
      <c r="C67" s="74"/>
      <c r="D67" s="75" t="s">
        <v>3229</v>
      </c>
      <c r="E67" s="76"/>
      <c r="F67" s="73" t="s">
        <v>102</v>
      </c>
      <c r="G67" s="545"/>
      <c r="H67" s="545"/>
      <c r="I67" s="77" t="s">
        <v>3229</v>
      </c>
      <c r="J67" s="65"/>
    </row>
    <row r="68" spans="2:10" ht="15.75" thickBot="1">
      <c r="B68" s="78" t="s">
        <v>3176</v>
      </c>
      <c r="C68" s="79"/>
      <c r="D68" s="86"/>
      <c r="E68" s="80"/>
      <c r="F68" s="79" t="s">
        <v>3176</v>
      </c>
      <c r="G68" s="560"/>
      <c r="H68" s="560"/>
      <c r="I68" s="560"/>
      <c r="J68" s="65" t="s">
        <v>3198</v>
      </c>
    </row>
    <row r="69" spans="2:10" ht="15.75">
      <c r="B69" s="555" t="s">
        <v>772</v>
      </c>
      <c r="C69" s="556"/>
      <c r="D69" s="556"/>
      <c r="E69" s="557"/>
      <c r="F69" s="555" t="s">
        <v>103</v>
      </c>
      <c r="G69" s="556"/>
      <c r="H69" s="556"/>
      <c r="I69" s="556"/>
      <c r="J69" s="65"/>
    </row>
    <row r="70" spans="2:10" ht="8.25" customHeight="1">
      <c r="B70" s="66"/>
      <c r="C70" s="67"/>
      <c r="D70" s="67"/>
      <c r="E70" s="68"/>
      <c r="F70" s="67"/>
      <c r="G70" s="69" t="s">
        <v>98</v>
      </c>
      <c r="H70" s="67"/>
      <c r="I70" s="67"/>
      <c r="J70" s="65"/>
    </row>
    <row r="71" spans="2:10" ht="15">
      <c r="B71" s="70" t="s">
        <v>99</v>
      </c>
      <c r="C71" s="71"/>
      <c r="D71" s="67"/>
      <c r="E71" s="67"/>
      <c r="F71" s="70" t="s">
        <v>99</v>
      </c>
      <c r="G71" s="66"/>
      <c r="H71" s="67"/>
      <c r="I71" s="67"/>
      <c r="J71" s="65"/>
    </row>
    <row r="72" spans="2:10" ht="15">
      <c r="B72" s="73" t="s">
        <v>100</v>
      </c>
      <c r="C72" s="74"/>
      <c r="D72" s="84"/>
      <c r="E72" s="84"/>
      <c r="F72" s="73" t="s">
        <v>100</v>
      </c>
      <c r="G72" s="545"/>
      <c r="H72" s="545"/>
      <c r="I72" s="545"/>
      <c r="J72" s="65"/>
    </row>
    <row r="73" spans="2:10" ht="15">
      <c r="B73" s="73" t="s">
        <v>101</v>
      </c>
      <c r="C73" s="74"/>
      <c r="D73" s="84"/>
      <c r="E73" s="84"/>
      <c r="F73" s="73" t="s">
        <v>101</v>
      </c>
      <c r="G73" s="545"/>
      <c r="H73" s="545"/>
      <c r="I73" s="545"/>
      <c r="J73" s="65"/>
    </row>
    <row r="74" spans="2:10" ht="15">
      <c r="B74" s="73" t="s">
        <v>102</v>
      </c>
      <c r="C74" s="74"/>
      <c r="D74" s="75" t="s">
        <v>3229</v>
      </c>
      <c r="E74" s="76"/>
      <c r="F74" s="73" t="s">
        <v>102</v>
      </c>
      <c r="G74" s="545"/>
      <c r="H74" s="545"/>
      <c r="I74" s="77" t="s">
        <v>3229</v>
      </c>
      <c r="J74" s="65"/>
    </row>
    <row r="75" spans="2:10" ht="15.75" thickBot="1">
      <c r="B75" s="78" t="s">
        <v>3176</v>
      </c>
      <c r="C75" s="79"/>
      <c r="D75" s="86"/>
      <c r="E75" s="80"/>
      <c r="F75" s="79" t="s">
        <v>3176</v>
      </c>
      <c r="G75" s="560"/>
      <c r="H75" s="560"/>
      <c r="I75" s="560"/>
      <c r="J75" s="81"/>
    </row>
    <row r="76" spans="2:9" ht="15">
      <c r="B76" s="82"/>
      <c r="C76" s="82"/>
      <c r="D76" s="82"/>
      <c r="E76" s="82"/>
      <c r="F76" s="82"/>
      <c r="G76" s="72"/>
      <c r="H76" s="82"/>
      <c r="I76" s="82"/>
    </row>
    <row r="77" spans="2:9" ht="15">
      <c r="B77" s="82"/>
      <c r="C77" s="82"/>
      <c r="D77" s="82"/>
      <c r="E77" s="82"/>
      <c r="F77" s="82"/>
      <c r="G77" s="82"/>
      <c r="H77" s="82"/>
      <c r="I77" s="82"/>
    </row>
    <row r="78" spans="2:9" ht="15">
      <c r="B78" s="72"/>
      <c r="C78" s="72"/>
      <c r="D78" s="72"/>
      <c r="E78" s="72"/>
      <c r="F78" s="72"/>
      <c r="G78" s="82"/>
      <c r="H78" s="72"/>
      <c r="I78" s="72"/>
    </row>
    <row r="79" spans="2:9" ht="15">
      <c r="B79" s="72"/>
      <c r="C79" s="72"/>
      <c r="D79" s="72"/>
      <c r="E79" s="72"/>
      <c r="F79" s="72"/>
      <c r="G79" s="72"/>
      <c r="H79" s="72"/>
      <c r="I79" s="72"/>
    </row>
    <row r="80" spans="2:9" ht="15">
      <c r="B80" s="72"/>
      <c r="C80" s="72"/>
      <c r="D80" s="72"/>
      <c r="E80" s="72"/>
      <c r="F80" s="72"/>
      <c r="G80" s="72"/>
      <c r="H80" s="72"/>
      <c r="I80" s="72"/>
    </row>
    <row r="81" spans="2:9" ht="15">
      <c r="B81" s="72"/>
      <c r="C81" s="72"/>
      <c r="D81" s="72"/>
      <c r="E81" s="72"/>
      <c r="F81" s="72"/>
      <c r="G81" s="72"/>
      <c r="H81" s="72"/>
      <c r="I81" s="72"/>
    </row>
    <row r="82" spans="2:9" ht="15">
      <c r="B82" s="72"/>
      <c r="C82" s="72"/>
      <c r="D82" s="72"/>
      <c r="E82" s="72"/>
      <c r="F82" s="72"/>
      <c r="G82" s="72"/>
      <c r="H82" s="72"/>
      <c r="I82" s="72"/>
    </row>
    <row r="83" spans="2:9" ht="15">
      <c r="B83" s="72"/>
      <c r="C83" s="72"/>
      <c r="D83" s="72"/>
      <c r="E83" s="72"/>
      <c r="F83" s="72"/>
      <c r="G83" s="72"/>
      <c r="H83" s="72"/>
      <c r="I83" s="72"/>
    </row>
    <row r="84" spans="2:9" ht="15">
      <c r="B84" s="72"/>
      <c r="C84" s="72"/>
      <c r="D84" s="72"/>
      <c r="E84" s="72"/>
      <c r="F84" s="72"/>
      <c r="G84" s="72"/>
      <c r="H84" s="72"/>
      <c r="I84" s="72"/>
    </row>
    <row r="85" spans="2:9" ht="15">
      <c r="B85" s="72"/>
      <c r="C85" s="72"/>
      <c r="D85" s="72"/>
      <c r="E85" s="72"/>
      <c r="F85" s="72"/>
      <c r="G85" s="72"/>
      <c r="H85" s="72"/>
      <c r="I85" s="72"/>
    </row>
    <row r="86" spans="2:9" ht="15">
      <c r="B86" s="72"/>
      <c r="C86" s="72"/>
      <c r="D86" s="72"/>
      <c r="E86" s="72"/>
      <c r="F86" s="72"/>
      <c r="G86" s="72"/>
      <c r="H86" s="72"/>
      <c r="I86" s="72"/>
    </row>
    <row r="87" spans="2:9" ht="15">
      <c r="B87" s="72"/>
      <c r="C87" s="72"/>
      <c r="D87" s="72"/>
      <c r="E87" s="72"/>
      <c r="F87" s="72"/>
      <c r="G87" s="72"/>
      <c r="H87" s="72"/>
      <c r="I87" s="72"/>
    </row>
    <row r="88" spans="2:9" ht="15">
      <c r="B88" s="72"/>
      <c r="C88" s="72"/>
      <c r="D88" s="72"/>
      <c r="E88" s="72"/>
      <c r="F88" s="72"/>
      <c r="G88" s="72"/>
      <c r="H88" s="72"/>
      <c r="I88" s="72"/>
    </row>
    <row r="89" spans="2:9" ht="15">
      <c r="B89" s="72"/>
      <c r="C89" s="72"/>
      <c r="D89" s="72"/>
      <c r="E89" s="72"/>
      <c r="F89" s="72"/>
      <c r="G89" s="72"/>
      <c r="H89" s="72"/>
      <c r="I89" s="72"/>
    </row>
    <row r="90" spans="2:9" ht="15">
      <c r="B90" s="72"/>
      <c r="C90" s="72"/>
      <c r="D90" s="72"/>
      <c r="E90" s="72"/>
      <c r="F90" s="72"/>
      <c r="G90" s="72"/>
      <c r="H90" s="72"/>
      <c r="I90" s="72"/>
    </row>
    <row r="91" spans="2:9" ht="15">
      <c r="B91" s="72"/>
      <c r="C91" s="72"/>
      <c r="D91" s="72"/>
      <c r="E91" s="72"/>
      <c r="F91" s="72"/>
      <c r="G91" s="72"/>
      <c r="H91" s="72"/>
      <c r="I91" s="72"/>
    </row>
    <row r="92" spans="2:9" ht="15">
      <c r="B92" s="72"/>
      <c r="C92" s="72"/>
      <c r="D92" s="72"/>
      <c r="E92" s="72"/>
      <c r="F92" s="72"/>
      <c r="G92" s="72"/>
      <c r="H92" s="72"/>
      <c r="I92" s="72"/>
    </row>
    <row r="93" spans="2:9" ht="15">
      <c r="B93" s="72"/>
      <c r="C93" s="72"/>
      <c r="D93" s="72"/>
      <c r="E93" s="72"/>
      <c r="F93" s="72"/>
      <c r="G93" s="72"/>
      <c r="H93" s="72"/>
      <c r="I93" s="72"/>
    </row>
    <row r="94" spans="2:9" ht="15">
      <c r="B94" s="72"/>
      <c r="C94" s="72"/>
      <c r="D94" s="72"/>
      <c r="E94" s="72"/>
      <c r="F94" s="72"/>
      <c r="G94" s="72"/>
      <c r="H94" s="72"/>
      <c r="I94" s="72"/>
    </row>
    <row r="95" spans="2:9" ht="15">
      <c r="B95" s="72"/>
      <c r="C95" s="72"/>
      <c r="D95" s="72"/>
      <c r="E95" s="72"/>
      <c r="F95" s="72"/>
      <c r="G95" s="72"/>
      <c r="H95" s="72"/>
      <c r="I95" s="72"/>
    </row>
    <row r="96" spans="2:9" ht="15">
      <c r="B96" s="72"/>
      <c r="C96" s="72"/>
      <c r="D96" s="72"/>
      <c r="E96" s="72"/>
      <c r="F96" s="72"/>
      <c r="G96" s="72"/>
      <c r="H96" s="72"/>
      <c r="I96" s="72"/>
    </row>
    <row r="97" spans="2:9" ht="15">
      <c r="B97" s="72"/>
      <c r="C97" s="72"/>
      <c r="D97" s="72"/>
      <c r="E97" s="72"/>
      <c r="F97" s="72"/>
      <c r="G97" s="72"/>
      <c r="H97" s="72"/>
      <c r="I97" s="72"/>
    </row>
    <row r="98" spans="2:9" ht="15">
      <c r="B98" s="72"/>
      <c r="C98" s="72"/>
      <c r="D98" s="72"/>
      <c r="E98" s="72"/>
      <c r="F98" s="72"/>
      <c r="G98" s="72"/>
      <c r="H98" s="72"/>
      <c r="I98" s="72"/>
    </row>
    <row r="99" spans="2:9" ht="15">
      <c r="B99" s="72"/>
      <c r="C99" s="72"/>
      <c r="D99" s="72"/>
      <c r="E99" s="72"/>
      <c r="F99" s="72"/>
      <c r="G99" s="72"/>
      <c r="H99" s="72"/>
      <c r="I99" s="72"/>
    </row>
    <row r="100" spans="2:9" ht="15">
      <c r="B100" s="72"/>
      <c r="C100" s="72"/>
      <c r="D100" s="72"/>
      <c r="E100" s="72"/>
      <c r="F100" s="72"/>
      <c r="G100" s="72"/>
      <c r="H100" s="72"/>
      <c r="I100" s="72"/>
    </row>
    <row r="101" spans="2:9" ht="15">
      <c r="B101" s="72"/>
      <c r="C101" s="72"/>
      <c r="D101" s="72"/>
      <c r="E101" s="72"/>
      <c r="F101" s="72"/>
      <c r="G101" s="72"/>
      <c r="H101" s="72"/>
      <c r="I101" s="72"/>
    </row>
    <row r="102" spans="2:9" ht="15">
      <c r="B102" s="72"/>
      <c r="C102" s="72"/>
      <c r="D102" s="72"/>
      <c r="E102" s="72"/>
      <c r="F102" s="72"/>
      <c r="G102" s="72"/>
      <c r="H102" s="72"/>
      <c r="I102" s="72"/>
    </row>
    <row r="103" spans="2:9" ht="15">
      <c r="B103" s="72"/>
      <c r="C103" s="72"/>
      <c r="D103" s="72"/>
      <c r="E103" s="72"/>
      <c r="F103" s="72"/>
      <c r="G103" s="72"/>
      <c r="H103" s="72"/>
      <c r="I103" s="72"/>
    </row>
    <row r="104" spans="2:9" ht="15">
      <c r="B104" s="72"/>
      <c r="C104" s="72"/>
      <c r="D104" s="72"/>
      <c r="E104" s="72"/>
      <c r="F104" s="72"/>
      <c r="G104" s="72"/>
      <c r="H104" s="72"/>
      <c r="I104" s="72"/>
    </row>
    <row r="105" spans="2:9" ht="15">
      <c r="B105" s="72"/>
      <c r="C105" s="72"/>
      <c r="D105" s="72"/>
      <c r="E105" s="72"/>
      <c r="F105" s="72"/>
      <c r="G105" s="72"/>
      <c r="H105" s="72"/>
      <c r="I105" s="72"/>
    </row>
    <row r="106" spans="2:9" ht="15">
      <c r="B106" s="72"/>
      <c r="C106" s="72"/>
      <c r="D106" s="72"/>
      <c r="E106" s="72"/>
      <c r="F106" s="72"/>
      <c r="G106" s="72"/>
      <c r="H106" s="72"/>
      <c r="I106" s="72"/>
    </row>
    <row r="107" spans="2:9" ht="15">
      <c r="B107" s="72"/>
      <c r="C107" s="72"/>
      <c r="D107" s="72"/>
      <c r="E107" s="72"/>
      <c r="F107" s="72"/>
      <c r="G107" s="72"/>
      <c r="H107" s="72"/>
      <c r="I107" s="72"/>
    </row>
    <row r="108" spans="2:9" ht="15">
      <c r="B108" s="72"/>
      <c r="C108" s="72"/>
      <c r="D108" s="72"/>
      <c r="E108" s="72"/>
      <c r="F108" s="72"/>
      <c r="G108" s="72"/>
      <c r="H108" s="72"/>
      <c r="I108" s="72"/>
    </row>
    <row r="109" spans="2:9" ht="15">
      <c r="B109" s="72"/>
      <c r="C109" s="72"/>
      <c r="D109" s="72"/>
      <c r="E109" s="72"/>
      <c r="F109" s="72"/>
      <c r="G109" s="72"/>
      <c r="H109" s="72"/>
      <c r="I109" s="72"/>
    </row>
    <row r="110" spans="2:9" ht="15">
      <c r="B110" s="72"/>
      <c r="C110" s="72"/>
      <c r="D110" s="72"/>
      <c r="E110" s="72"/>
      <c r="F110" s="72"/>
      <c r="G110" s="72"/>
      <c r="H110" s="72"/>
      <c r="I110" s="72"/>
    </row>
    <row r="111" spans="2:9" ht="15">
      <c r="B111" s="72"/>
      <c r="C111" s="72"/>
      <c r="D111" s="72"/>
      <c r="E111" s="72"/>
      <c r="F111" s="72"/>
      <c r="G111" s="72"/>
      <c r="H111" s="72"/>
      <c r="I111" s="72"/>
    </row>
    <row r="112" spans="2:9" ht="15">
      <c r="B112" s="72"/>
      <c r="C112" s="72"/>
      <c r="D112" s="72"/>
      <c r="E112" s="72"/>
      <c r="F112" s="72"/>
      <c r="G112" s="72"/>
      <c r="H112" s="72"/>
      <c r="I112" s="72"/>
    </row>
    <row r="113" spans="2:9" ht="15">
      <c r="B113" s="72"/>
      <c r="C113" s="72"/>
      <c r="D113" s="72"/>
      <c r="E113" s="72"/>
      <c r="F113" s="72"/>
      <c r="G113" s="72"/>
      <c r="H113" s="72"/>
      <c r="I113" s="72"/>
    </row>
    <row r="114" spans="2:9" ht="15">
      <c r="B114" s="72"/>
      <c r="C114" s="72"/>
      <c r="D114" s="72"/>
      <c r="E114" s="72"/>
      <c r="F114" s="72"/>
      <c r="G114" s="72"/>
      <c r="H114" s="72"/>
      <c r="I114" s="72"/>
    </row>
    <row r="115" spans="2:9" ht="15">
      <c r="B115" s="72"/>
      <c r="C115" s="72"/>
      <c r="D115" s="72"/>
      <c r="E115" s="72"/>
      <c r="F115" s="72"/>
      <c r="G115" s="72"/>
      <c r="H115" s="72"/>
      <c r="I115" s="72"/>
    </row>
    <row r="116" spans="2:9" ht="15">
      <c r="B116" s="72"/>
      <c r="C116" s="72"/>
      <c r="D116" s="72"/>
      <c r="E116" s="72"/>
      <c r="F116" s="72"/>
      <c r="G116" s="72"/>
      <c r="H116" s="72"/>
      <c r="I116" s="72"/>
    </row>
    <row r="117" spans="2:9" ht="15">
      <c r="B117" s="72"/>
      <c r="C117" s="72"/>
      <c r="D117" s="72"/>
      <c r="E117" s="72"/>
      <c r="F117" s="72"/>
      <c r="G117" s="72"/>
      <c r="H117" s="72"/>
      <c r="I117" s="72"/>
    </row>
    <row r="118" spans="2:9" ht="15">
      <c r="B118" s="72"/>
      <c r="C118" s="72"/>
      <c r="D118" s="72"/>
      <c r="E118" s="72"/>
      <c r="F118" s="72"/>
      <c r="G118" s="72"/>
      <c r="H118" s="72"/>
      <c r="I118" s="72"/>
    </row>
    <row r="119" spans="2:9" ht="15">
      <c r="B119" s="72"/>
      <c r="C119" s="72"/>
      <c r="D119" s="72"/>
      <c r="E119" s="72"/>
      <c r="F119" s="72"/>
      <c r="G119" s="72"/>
      <c r="H119" s="72"/>
      <c r="I119" s="72"/>
    </row>
    <row r="120" spans="2:9" ht="15">
      <c r="B120" s="72"/>
      <c r="C120" s="72"/>
      <c r="D120" s="72"/>
      <c r="E120" s="72"/>
      <c r="F120" s="72"/>
      <c r="G120" s="72"/>
      <c r="H120" s="72"/>
      <c r="I120" s="72"/>
    </row>
    <row r="121" spans="2:9" ht="15">
      <c r="B121" s="72"/>
      <c r="C121" s="72"/>
      <c r="D121" s="72"/>
      <c r="E121" s="72"/>
      <c r="F121" s="72"/>
      <c r="G121" s="72"/>
      <c r="H121" s="72"/>
      <c r="I121" s="72"/>
    </row>
    <row r="122" spans="2:9" ht="15">
      <c r="B122" s="72"/>
      <c r="C122" s="72"/>
      <c r="D122" s="72"/>
      <c r="E122" s="72"/>
      <c r="F122" s="72"/>
      <c r="G122" s="72"/>
      <c r="H122" s="72"/>
      <c r="I122" s="72"/>
    </row>
    <row r="123" spans="2:9" ht="15">
      <c r="B123" s="72"/>
      <c r="C123" s="72"/>
      <c r="D123" s="72"/>
      <c r="E123" s="72"/>
      <c r="F123" s="72"/>
      <c r="G123" s="72"/>
      <c r="H123" s="72"/>
      <c r="I123" s="72"/>
    </row>
    <row r="124" spans="2:9" ht="15">
      <c r="B124" s="72"/>
      <c r="C124" s="72"/>
      <c r="D124" s="72"/>
      <c r="E124" s="72"/>
      <c r="F124" s="72"/>
      <c r="G124" s="72"/>
      <c r="H124" s="72"/>
      <c r="I124" s="72"/>
    </row>
    <row r="125" spans="2:9" ht="15">
      <c r="B125" s="72"/>
      <c r="C125" s="72"/>
      <c r="D125" s="72"/>
      <c r="E125" s="72"/>
      <c r="F125" s="72"/>
      <c r="G125" s="72"/>
      <c r="H125" s="72"/>
      <c r="I125" s="72"/>
    </row>
    <row r="126" spans="2:9" ht="15">
      <c r="B126" s="72"/>
      <c r="C126" s="72"/>
      <c r="D126" s="72"/>
      <c r="E126" s="72"/>
      <c r="F126" s="72"/>
      <c r="G126" s="72"/>
      <c r="H126" s="72"/>
      <c r="I126" s="72"/>
    </row>
    <row r="127" spans="2:9" ht="15">
      <c r="B127" s="72"/>
      <c r="C127" s="72"/>
      <c r="D127" s="72"/>
      <c r="E127" s="72"/>
      <c r="F127" s="72"/>
      <c r="G127" s="72"/>
      <c r="H127" s="72"/>
      <c r="I127" s="72"/>
    </row>
    <row r="128" spans="2:9" ht="15">
      <c r="B128" s="72"/>
      <c r="C128" s="72"/>
      <c r="D128" s="72"/>
      <c r="E128" s="72"/>
      <c r="F128" s="72"/>
      <c r="G128" s="72"/>
      <c r="H128" s="72"/>
      <c r="I128" s="72"/>
    </row>
    <row r="129" spans="2:9" ht="15">
      <c r="B129" s="72"/>
      <c r="C129" s="72"/>
      <c r="D129" s="72"/>
      <c r="E129" s="72"/>
      <c r="F129" s="72"/>
      <c r="G129" s="72"/>
      <c r="H129" s="72"/>
      <c r="I129" s="72"/>
    </row>
    <row r="130" spans="2:9" ht="15">
      <c r="B130" s="72"/>
      <c r="C130" s="72"/>
      <c r="D130" s="72"/>
      <c r="E130" s="72"/>
      <c r="F130" s="72"/>
      <c r="G130" s="72"/>
      <c r="H130" s="72"/>
      <c r="I130" s="72"/>
    </row>
    <row r="131" spans="2:9" ht="15">
      <c r="B131" s="72"/>
      <c r="C131" s="72"/>
      <c r="D131" s="72"/>
      <c r="E131" s="72"/>
      <c r="F131" s="72"/>
      <c r="G131" s="72"/>
      <c r="H131" s="72"/>
      <c r="I131" s="72"/>
    </row>
    <row r="132" spans="2:9" ht="15">
      <c r="B132" s="72"/>
      <c r="C132" s="72"/>
      <c r="D132" s="72"/>
      <c r="E132" s="72"/>
      <c r="F132" s="72"/>
      <c r="G132" s="72"/>
      <c r="H132" s="72"/>
      <c r="I132" s="72"/>
    </row>
  </sheetData>
  <sheetProtection/>
  <mergeCells count="57">
    <mergeCell ref="B34:I34"/>
    <mergeCell ref="B38:I38"/>
    <mergeCell ref="H35:I35"/>
    <mergeCell ref="H36:I36"/>
    <mergeCell ref="H37:I37"/>
    <mergeCell ref="B35:F37"/>
    <mergeCell ref="B57:I57"/>
    <mergeCell ref="B58:H58"/>
    <mergeCell ref="I58:J58"/>
    <mergeCell ref="B16:J16"/>
    <mergeCell ref="J41:J42"/>
    <mergeCell ref="B40:J40"/>
    <mergeCell ref="D41:D42"/>
    <mergeCell ref="E41:E42"/>
    <mergeCell ref="F41:F42"/>
    <mergeCell ref="I41:I42"/>
    <mergeCell ref="C41:C42"/>
    <mergeCell ref="I17:I18"/>
    <mergeCell ref="J17:J18"/>
    <mergeCell ref="B7:C7"/>
    <mergeCell ref="B1:J1"/>
    <mergeCell ref="B2:J2"/>
    <mergeCell ref="B3:J3"/>
    <mergeCell ref="B5:J5"/>
    <mergeCell ref="D7:J7"/>
    <mergeCell ref="D9:F9"/>
    <mergeCell ref="B11:J11"/>
    <mergeCell ref="H12:H13"/>
    <mergeCell ref="I12:J13"/>
    <mergeCell ref="B9:C9"/>
    <mergeCell ref="B12:F13"/>
    <mergeCell ref="B14:F14"/>
    <mergeCell ref="C17:C18"/>
    <mergeCell ref="B15:F15"/>
    <mergeCell ref="I15:J15"/>
    <mergeCell ref="I14:J14"/>
    <mergeCell ref="D17:D18"/>
    <mergeCell ref="H17:H18"/>
    <mergeCell ref="B17:B18"/>
    <mergeCell ref="E17:E18"/>
    <mergeCell ref="F17:F18"/>
    <mergeCell ref="B41:B42"/>
    <mergeCell ref="H41:H42"/>
    <mergeCell ref="G75:I75"/>
    <mergeCell ref="B62:D62"/>
    <mergeCell ref="F62:I62"/>
    <mergeCell ref="G65:I65"/>
    <mergeCell ref="G66:I66"/>
    <mergeCell ref="G67:H67"/>
    <mergeCell ref="F69:I69"/>
    <mergeCell ref="G68:I68"/>
    <mergeCell ref="G73:I73"/>
    <mergeCell ref="G74:H74"/>
    <mergeCell ref="B59:J59"/>
    <mergeCell ref="B60:J61"/>
    <mergeCell ref="B69:E69"/>
    <mergeCell ref="G72:I72"/>
  </mergeCells>
  <dataValidations count="1">
    <dataValidation type="list" allowBlank="1" showInputMessage="1" showErrorMessage="1" sqref="C43:C56 C39 C19:C33">
      <formula1>"1.,2.,3.,4.,5.,6.,"</formula1>
    </dataValidation>
  </dataValidations>
  <printOptions horizontalCentered="1"/>
  <pageMargins left="0.35433070866141736" right="0.1968503937007874" top="0.35433070866141736" bottom="0.1968503937007874" header="0.11811023622047245" footer="0"/>
  <pageSetup horizontalDpi="600" verticalDpi="600" orientation="landscape" paperSize="9" r:id="rId2"/>
  <rowBreaks count="1" manualBreakCount="1">
    <brk id="39" max="255" man="1"/>
  </rowBreaks>
  <ignoredErrors>
    <ignoredError sqref="J37" formulaRange="1"/>
  </ignoredErrors>
  <drawing r:id="rId1"/>
</worksheet>
</file>

<file path=xl/worksheets/sheet7.xml><?xml version="1.0" encoding="utf-8"?>
<worksheet xmlns="http://schemas.openxmlformats.org/spreadsheetml/2006/main" xmlns:r="http://schemas.openxmlformats.org/officeDocument/2006/relationships">
  <dimension ref="A1:AQ537"/>
  <sheetViews>
    <sheetView zoomScale="95" zoomScaleNormal="95" zoomScalePageLayoutView="0" workbookViewId="0" topLeftCell="A1">
      <pane ySplit="2" topLeftCell="A3" activePane="bottomLeft" state="frozen"/>
      <selection pane="topLeft" activeCell="A1" sqref="A1"/>
      <selection pane="bottomLeft" activeCell="AL11" sqref="AL11"/>
    </sheetView>
  </sheetViews>
  <sheetFormatPr defaultColWidth="32.00390625" defaultRowHeight="15"/>
  <cols>
    <col min="1" max="1" width="36.00390625" style="152" bestFit="1" customWidth="1"/>
    <col min="2" max="2" width="9.7109375" style="152" hidden="1" customWidth="1"/>
    <col min="3" max="3" width="7.8515625" style="152" hidden="1" customWidth="1"/>
    <col min="4" max="4" width="12.8515625" style="154" hidden="1" customWidth="1"/>
    <col min="5" max="5" width="0.71875" style="154" hidden="1" customWidth="1"/>
    <col min="6" max="6" width="15.7109375" style="154" hidden="1" customWidth="1"/>
    <col min="7" max="7" width="11.8515625" style="157" bestFit="1" customWidth="1"/>
    <col min="8" max="8" width="11.8515625" style="157" customWidth="1"/>
    <col min="9" max="9" width="28.28125" style="154" customWidth="1"/>
    <col min="10" max="10" width="46.57421875" style="155" bestFit="1" customWidth="1"/>
    <col min="11" max="11" width="5.28125" style="154" bestFit="1" customWidth="1"/>
    <col min="12" max="12" width="35.140625" style="155" bestFit="1" customWidth="1"/>
    <col min="13" max="13" width="35.7109375" style="154" bestFit="1" customWidth="1"/>
    <col min="14" max="14" width="11.140625" style="154" bestFit="1" customWidth="1"/>
    <col min="15" max="15" width="29.28125" style="154" bestFit="1" customWidth="1"/>
    <col min="16" max="16" width="14.57421875" style="154" bestFit="1" customWidth="1"/>
    <col min="17" max="17" width="44.8515625" style="154" bestFit="1" customWidth="1"/>
    <col min="18" max="18" width="7.8515625" style="154" bestFit="1" customWidth="1"/>
    <col min="19" max="19" width="34.421875" style="154" bestFit="1" customWidth="1"/>
    <col min="20" max="20" width="23.28125" style="154" bestFit="1" customWidth="1"/>
    <col min="21" max="21" width="4.28125" style="154" bestFit="1" customWidth="1"/>
    <col min="22" max="22" width="13.140625" style="154" bestFit="1" customWidth="1"/>
    <col min="23" max="23" width="29.28125" style="154" bestFit="1" customWidth="1"/>
    <col min="24" max="24" width="10.00390625" style="154" bestFit="1" customWidth="1"/>
    <col min="25" max="25" width="4.7109375" style="154" bestFit="1" customWidth="1"/>
    <col min="26" max="26" width="18.28125" style="159" bestFit="1" customWidth="1"/>
    <col min="27" max="27" width="3.8515625" style="152" bestFit="1" customWidth="1"/>
    <col min="28" max="28" width="5.00390625" style="152" bestFit="1" customWidth="1"/>
    <col min="29" max="29" width="5.7109375" style="152" bestFit="1" customWidth="1"/>
    <col min="30" max="30" width="7.57421875" style="152" bestFit="1" customWidth="1"/>
    <col min="31" max="31" width="13.57421875" style="152" bestFit="1" customWidth="1"/>
    <col min="32" max="32" width="18.28125" style="152" bestFit="1" customWidth="1"/>
    <col min="33" max="33" width="12.7109375" style="152" bestFit="1" customWidth="1"/>
    <col min="34" max="34" width="7.7109375" style="152" bestFit="1" customWidth="1"/>
    <col min="35" max="35" width="7.28125" style="152" bestFit="1" customWidth="1"/>
    <col min="36" max="36" width="11.7109375" style="152" bestFit="1" customWidth="1"/>
    <col min="37" max="37" width="7.00390625" style="152" bestFit="1" customWidth="1"/>
    <col min="38" max="38" width="10.00390625" style="152" bestFit="1" customWidth="1"/>
    <col min="39" max="39" width="21.8515625" style="152" bestFit="1" customWidth="1"/>
    <col min="40" max="40" width="11.8515625" style="152" bestFit="1" customWidth="1"/>
    <col min="41" max="41" width="16.8515625" style="152" customWidth="1"/>
    <col min="42" max="42" width="15.28125" style="159" customWidth="1"/>
    <col min="43" max="43" width="17.28125" style="152" customWidth="1"/>
    <col min="44" max="16384" width="32.00390625" style="152" customWidth="1"/>
  </cols>
  <sheetData>
    <row r="1" spans="1:41" s="149" customFormat="1" ht="15">
      <c r="A1" s="149">
        <v>1</v>
      </c>
      <c r="B1" s="149">
        <v>2</v>
      </c>
      <c r="C1" s="149">
        <v>3</v>
      </c>
      <c r="D1" s="149" t="s">
        <v>3282</v>
      </c>
      <c r="E1" s="149" t="s">
        <v>3283</v>
      </c>
      <c r="F1" s="149" t="s">
        <v>3284</v>
      </c>
      <c r="G1" s="149">
        <v>7</v>
      </c>
      <c r="H1" s="149">
        <v>8</v>
      </c>
      <c r="I1" s="149" t="s">
        <v>3285</v>
      </c>
      <c r="J1" s="149" t="s">
        <v>3286</v>
      </c>
      <c r="K1" s="149" t="s">
        <v>3287</v>
      </c>
      <c r="L1" s="149" t="s">
        <v>3288</v>
      </c>
      <c r="M1" s="149" t="s">
        <v>3289</v>
      </c>
      <c r="N1" s="149" t="s">
        <v>3290</v>
      </c>
      <c r="O1" s="149" t="s">
        <v>3291</v>
      </c>
      <c r="P1" s="149" t="s">
        <v>3292</v>
      </c>
      <c r="Q1" s="149" t="s">
        <v>3293</v>
      </c>
      <c r="R1" s="149" t="s">
        <v>3294</v>
      </c>
      <c r="S1" s="149" t="s">
        <v>3256</v>
      </c>
      <c r="T1" s="149" t="s">
        <v>3295</v>
      </c>
      <c r="U1" s="149" t="s">
        <v>3296</v>
      </c>
      <c r="V1" s="149" t="s">
        <v>3297</v>
      </c>
      <c r="W1" s="149" t="s">
        <v>3298</v>
      </c>
      <c r="X1" s="149" t="s">
        <v>3299</v>
      </c>
      <c r="Y1" s="149" t="s">
        <v>3300</v>
      </c>
      <c r="Z1" s="149">
        <v>26</v>
      </c>
      <c r="AA1" s="149">
        <v>27</v>
      </c>
      <c r="AB1" s="149">
        <v>28</v>
      </c>
      <c r="AC1" s="149">
        <v>29</v>
      </c>
      <c r="AD1" s="149">
        <v>30</v>
      </c>
      <c r="AE1" s="149">
        <v>31</v>
      </c>
      <c r="AF1" s="149">
        <v>32</v>
      </c>
      <c r="AG1" s="149">
        <v>33</v>
      </c>
      <c r="AH1" s="149">
        <v>34</v>
      </c>
      <c r="AI1" s="149">
        <v>35</v>
      </c>
      <c r="AJ1" s="149">
        <v>36</v>
      </c>
      <c r="AK1" s="149">
        <v>37</v>
      </c>
      <c r="AL1" s="149">
        <v>38</v>
      </c>
      <c r="AM1" s="149">
        <v>39</v>
      </c>
      <c r="AN1" s="149">
        <v>40</v>
      </c>
      <c r="AO1" s="149">
        <v>41</v>
      </c>
    </row>
    <row r="2" spans="1:43" s="151" customFormat="1" ht="33.75" customHeight="1">
      <c r="A2" s="170" t="s">
        <v>3301</v>
      </c>
      <c r="B2" s="170" t="s">
        <v>3302</v>
      </c>
      <c r="C2" s="171" t="s">
        <v>3303</v>
      </c>
      <c r="D2" s="171" t="s">
        <v>3304</v>
      </c>
      <c r="E2" s="172" t="s">
        <v>3305</v>
      </c>
      <c r="F2" s="172" t="s">
        <v>3306</v>
      </c>
      <c r="G2" s="173" t="s">
        <v>3307</v>
      </c>
      <c r="H2" s="173" t="s">
        <v>3308</v>
      </c>
      <c r="I2" s="174" t="s">
        <v>3309</v>
      </c>
      <c r="J2" s="225" t="s">
        <v>4759</v>
      </c>
      <c r="K2" s="175" t="s">
        <v>3310</v>
      </c>
      <c r="L2" s="175" t="s">
        <v>3311</v>
      </c>
      <c r="M2" s="175" t="s">
        <v>3312</v>
      </c>
      <c r="N2" s="175" t="s">
        <v>3239</v>
      </c>
      <c r="O2" s="176" t="s">
        <v>3230</v>
      </c>
      <c r="P2" s="177" t="s">
        <v>3231</v>
      </c>
      <c r="Q2" s="176" t="s">
        <v>3232</v>
      </c>
      <c r="R2" s="176" t="s">
        <v>3233</v>
      </c>
      <c r="S2" s="176" t="s">
        <v>3234</v>
      </c>
      <c r="T2" s="176" t="s">
        <v>3235</v>
      </c>
      <c r="U2" s="176" t="s">
        <v>3236</v>
      </c>
      <c r="V2" s="176" t="s">
        <v>3237</v>
      </c>
      <c r="W2" s="176" t="s">
        <v>3238</v>
      </c>
      <c r="X2" s="176" t="s">
        <v>3239</v>
      </c>
      <c r="Y2" s="176" t="s">
        <v>3240</v>
      </c>
      <c r="Z2" s="208" t="s">
        <v>3241</v>
      </c>
      <c r="AA2" s="211" t="s">
        <v>3242</v>
      </c>
      <c r="AB2" s="211" t="s">
        <v>3243</v>
      </c>
      <c r="AC2" s="211" t="s">
        <v>3244</v>
      </c>
      <c r="AD2" s="211" t="s">
        <v>3245</v>
      </c>
      <c r="AE2" s="211" t="s">
        <v>3246</v>
      </c>
      <c r="AF2" s="211" t="s">
        <v>3247</v>
      </c>
      <c r="AG2" s="211" t="s">
        <v>3248</v>
      </c>
      <c r="AH2" s="211" t="s">
        <v>3249</v>
      </c>
      <c r="AI2" s="211" t="s">
        <v>3250</v>
      </c>
      <c r="AJ2" s="211" t="s">
        <v>3251</v>
      </c>
      <c r="AK2" s="211" t="s">
        <v>3252</v>
      </c>
      <c r="AL2" s="211" t="s">
        <v>3253</v>
      </c>
      <c r="AM2" s="211" t="s">
        <v>3254</v>
      </c>
      <c r="AN2" s="212" t="s">
        <v>4766</v>
      </c>
      <c r="AO2" s="212" t="s">
        <v>1756</v>
      </c>
      <c r="AP2" s="212" t="s">
        <v>4764</v>
      </c>
      <c r="AQ2" s="212" t="s">
        <v>4765</v>
      </c>
    </row>
    <row r="3" spans="1:43" ht="15">
      <c r="A3" s="166" t="s">
        <v>3163</v>
      </c>
      <c r="B3" s="167">
        <v>430003</v>
      </c>
      <c r="C3" s="162">
        <v>0.3678344842484192</v>
      </c>
      <c r="D3" s="163">
        <v>4611</v>
      </c>
      <c r="E3" s="164">
        <v>0.0018872363998149635</v>
      </c>
      <c r="F3" s="168">
        <v>2653.06</v>
      </c>
      <c r="G3" s="169">
        <f>B_DADOS1!$B$4*B_DADOS!E3</f>
        <v>4529.367359555912</v>
      </c>
      <c r="H3" s="178">
        <f aca="true" t="shared" si="0" ref="H3:H66">F3+G3</f>
        <v>7182.427359555912</v>
      </c>
      <c r="I3" s="197" t="s">
        <v>4160</v>
      </c>
      <c r="J3" s="221" t="s">
        <v>4346</v>
      </c>
      <c r="K3" s="198" t="s">
        <v>4151</v>
      </c>
      <c r="L3" s="199" t="s">
        <v>1758</v>
      </c>
      <c r="M3" s="199" t="s">
        <v>3313</v>
      </c>
      <c r="N3" s="199" t="s">
        <v>3314</v>
      </c>
      <c r="O3" s="200" t="s">
        <v>3315</v>
      </c>
      <c r="P3" s="201" t="s">
        <v>104</v>
      </c>
      <c r="Q3" s="202" t="s">
        <v>117</v>
      </c>
      <c r="R3" s="203">
        <v>87</v>
      </c>
      <c r="S3" s="204" t="s">
        <v>3255</v>
      </c>
      <c r="T3" s="204" t="s">
        <v>3255</v>
      </c>
      <c r="U3" s="205">
        <v>53</v>
      </c>
      <c r="V3" s="197" t="s">
        <v>3406</v>
      </c>
      <c r="W3" s="204" t="s">
        <v>3315</v>
      </c>
      <c r="X3" s="206">
        <v>96445000</v>
      </c>
      <c r="Y3" s="207"/>
      <c r="Z3" s="209">
        <v>14392723000198</v>
      </c>
      <c r="AA3" s="213"/>
      <c r="AB3" s="214"/>
      <c r="AC3" s="214"/>
      <c r="AD3" s="214"/>
      <c r="AE3" s="214"/>
      <c r="AF3" s="215"/>
      <c r="AG3" s="214"/>
      <c r="AH3" s="214"/>
      <c r="AI3" s="215" t="s">
        <v>3257</v>
      </c>
      <c r="AJ3" s="214"/>
      <c r="AK3" s="214"/>
      <c r="AL3" s="214"/>
      <c r="AM3" s="214"/>
      <c r="AN3" s="230">
        <f>AP3+AQ3</f>
        <v>87</v>
      </c>
      <c r="AO3" s="216">
        <v>139.53193595899128</v>
      </c>
      <c r="AP3" s="226">
        <f>AQ3*50%</f>
        <v>29</v>
      </c>
      <c r="AQ3" s="227">
        <v>58</v>
      </c>
    </row>
    <row r="4" spans="1:43" ht="15">
      <c r="A4" s="160" t="s">
        <v>3164</v>
      </c>
      <c r="B4" s="161">
        <v>430005</v>
      </c>
      <c r="C4" s="162">
        <v>0.2712281321442387</v>
      </c>
      <c r="D4" s="163">
        <v>3859</v>
      </c>
      <c r="E4" s="164">
        <v>0.0013549103000495089</v>
      </c>
      <c r="F4" s="165">
        <v>2653.06</v>
      </c>
      <c r="G4" s="169">
        <f>B_DADOS1!$B$4*B_DADOS!E4</f>
        <v>3251.784720118821</v>
      </c>
      <c r="H4" s="178">
        <f t="shared" si="0"/>
        <v>5904.844720118821</v>
      </c>
      <c r="I4" s="179" t="s">
        <v>4161</v>
      </c>
      <c r="J4" s="222" t="s">
        <v>3316</v>
      </c>
      <c r="K4" s="181" t="s">
        <v>4152</v>
      </c>
      <c r="L4" s="182" t="s">
        <v>1759</v>
      </c>
      <c r="M4" s="182" t="s">
        <v>3317</v>
      </c>
      <c r="N4" s="182" t="s">
        <v>3318</v>
      </c>
      <c r="O4" s="183" t="s">
        <v>3319</v>
      </c>
      <c r="P4" s="184" t="s">
        <v>104</v>
      </c>
      <c r="Q4" s="185" t="s">
        <v>118</v>
      </c>
      <c r="R4" s="186">
        <v>887</v>
      </c>
      <c r="S4" s="187" t="s">
        <v>3320</v>
      </c>
      <c r="T4" s="187" t="s">
        <v>3255</v>
      </c>
      <c r="U4" s="188">
        <v>54</v>
      </c>
      <c r="V4" s="179" t="s">
        <v>3407</v>
      </c>
      <c r="W4" s="187" t="s">
        <v>3319</v>
      </c>
      <c r="X4" s="189">
        <v>99965000</v>
      </c>
      <c r="Y4" s="190"/>
      <c r="Z4" s="210">
        <v>14347086000138</v>
      </c>
      <c r="AA4" s="217"/>
      <c r="AB4" s="218"/>
      <c r="AC4" s="218"/>
      <c r="AD4" s="218"/>
      <c r="AE4" s="218"/>
      <c r="AF4" s="219"/>
      <c r="AG4" s="218"/>
      <c r="AH4" s="218"/>
      <c r="AI4" s="219" t="s">
        <v>3257</v>
      </c>
      <c r="AJ4" s="218"/>
      <c r="AK4" s="218"/>
      <c r="AL4" s="218"/>
      <c r="AM4" s="218"/>
      <c r="AN4" s="230">
        <f aca="true" t="shared" si="1" ref="AN4:AN67">AP4+AQ4</f>
        <v>76.5</v>
      </c>
      <c r="AO4" s="220">
        <v>121.77956797864596</v>
      </c>
      <c r="AP4" s="226">
        <f aca="true" t="shared" si="2" ref="AP4:AP67">AQ4*50%</f>
        <v>25.5</v>
      </c>
      <c r="AQ4" s="228">
        <v>51</v>
      </c>
    </row>
    <row r="5" spans="1:43" ht="17.25">
      <c r="A5" s="160" t="s">
        <v>3165</v>
      </c>
      <c r="B5" s="161">
        <v>430010</v>
      </c>
      <c r="C5" s="162">
        <v>0.37020011700350497</v>
      </c>
      <c r="D5" s="163">
        <v>17014</v>
      </c>
      <c r="E5" s="164">
        <v>0.002310266657750684</v>
      </c>
      <c r="F5" s="165">
        <v>2653.06</v>
      </c>
      <c r="G5" s="169">
        <f>B_DADOS1!$B$4*B_DADOS!E5</f>
        <v>5544.639978601641</v>
      </c>
      <c r="H5" s="178">
        <f t="shared" si="0"/>
        <v>8197.69997860164</v>
      </c>
      <c r="I5" s="179" t="s">
        <v>4162</v>
      </c>
      <c r="J5" s="222" t="s">
        <v>4760</v>
      </c>
      <c r="K5" s="181" t="s">
        <v>4153</v>
      </c>
      <c r="L5" s="182" t="s">
        <v>1760</v>
      </c>
      <c r="M5" s="182" t="s">
        <v>3321</v>
      </c>
      <c r="N5" s="182" t="s">
        <v>3322</v>
      </c>
      <c r="O5" s="183" t="s">
        <v>3323</v>
      </c>
      <c r="P5" s="184" t="s">
        <v>104</v>
      </c>
      <c r="Q5" s="185" t="s">
        <v>119</v>
      </c>
      <c r="R5" s="186">
        <v>1274</v>
      </c>
      <c r="S5" s="187" t="s">
        <v>3255</v>
      </c>
      <c r="T5" s="187" t="s">
        <v>3255</v>
      </c>
      <c r="U5" s="188">
        <v>55</v>
      </c>
      <c r="V5" s="179" t="s">
        <v>3408</v>
      </c>
      <c r="W5" s="187" t="s">
        <v>3323</v>
      </c>
      <c r="X5" s="189">
        <v>96540000</v>
      </c>
      <c r="Y5" s="190"/>
      <c r="Z5" s="210">
        <v>13845998000177</v>
      </c>
      <c r="AA5" s="217"/>
      <c r="AB5" s="218"/>
      <c r="AC5" s="218"/>
      <c r="AD5" s="218"/>
      <c r="AE5" s="218"/>
      <c r="AF5" s="219"/>
      <c r="AG5" s="218"/>
      <c r="AH5" s="218"/>
      <c r="AI5" s="219" t="s">
        <v>3257</v>
      </c>
      <c r="AJ5" s="218"/>
      <c r="AK5" s="218"/>
      <c r="AL5" s="218"/>
      <c r="AM5" s="218"/>
      <c r="AN5" s="230">
        <v>135</v>
      </c>
      <c r="AO5" s="220">
        <v>216.92376070949035</v>
      </c>
      <c r="AP5" s="226">
        <f t="shared" si="2"/>
        <v>45</v>
      </c>
      <c r="AQ5" s="227">
        <v>90</v>
      </c>
    </row>
    <row r="6" spans="1:43" ht="17.25">
      <c r="A6" s="160" t="s">
        <v>3166</v>
      </c>
      <c r="B6" s="161">
        <v>430020</v>
      </c>
      <c r="C6" s="162">
        <v>0.28834162799458096</v>
      </c>
      <c r="D6" s="163">
        <v>7307</v>
      </c>
      <c r="E6" s="164">
        <v>0.001585158911828902</v>
      </c>
      <c r="F6" s="165">
        <v>2653.06</v>
      </c>
      <c r="G6" s="169">
        <f>B_DADOS1!$B$4*B_DADOS!E6</f>
        <v>3804.381388389365</v>
      </c>
      <c r="H6" s="178">
        <f t="shared" si="0"/>
        <v>6457.441388389365</v>
      </c>
      <c r="I6" s="179" t="s">
        <v>4163</v>
      </c>
      <c r="J6" s="222" t="s">
        <v>4347</v>
      </c>
      <c r="K6" s="181" t="s">
        <v>4153</v>
      </c>
      <c r="L6" s="182" t="s">
        <v>1761</v>
      </c>
      <c r="M6" s="182" t="s">
        <v>107</v>
      </c>
      <c r="N6" s="182" t="s">
        <v>3324</v>
      </c>
      <c r="O6" s="183" t="s">
        <v>3325</v>
      </c>
      <c r="P6" s="184" t="s">
        <v>104</v>
      </c>
      <c r="Q6" s="185" t="s">
        <v>120</v>
      </c>
      <c r="R6" s="186">
        <v>172</v>
      </c>
      <c r="S6" s="187" t="s">
        <v>3326</v>
      </c>
      <c r="T6" s="187" t="s">
        <v>3255</v>
      </c>
      <c r="U6" s="188">
        <v>55</v>
      </c>
      <c r="V6" s="179" t="s">
        <v>3409</v>
      </c>
      <c r="W6" s="187" t="s">
        <v>3325</v>
      </c>
      <c r="X6" s="189">
        <v>98750000</v>
      </c>
      <c r="Y6" s="190"/>
      <c r="Z6" s="210">
        <v>14334103000100</v>
      </c>
      <c r="AA6" s="217"/>
      <c r="AB6" s="218"/>
      <c r="AC6" s="218"/>
      <c r="AD6" s="218"/>
      <c r="AE6" s="218"/>
      <c r="AF6" s="219"/>
      <c r="AG6" s="218"/>
      <c r="AH6" s="218"/>
      <c r="AI6" s="219" t="s">
        <v>3257</v>
      </c>
      <c r="AJ6" s="218"/>
      <c r="AK6" s="218"/>
      <c r="AL6" s="218"/>
      <c r="AM6" s="218"/>
      <c r="AN6" s="230">
        <v>120</v>
      </c>
      <c r="AO6" s="220">
        <v>192.6554998682151</v>
      </c>
      <c r="AP6" s="226">
        <f t="shared" si="2"/>
        <v>40</v>
      </c>
      <c r="AQ6" s="227">
        <v>80</v>
      </c>
    </row>
    <row r="7" spans="1:43" ht="17.25">
      <c r="A7" s="160" t="s">
        <v>3167</v>
      </c>
      <c r="B7" s="161">
        <v>430030</v>
      </c>
      <c r="C7" s="162">
        <v>0.4105389836507216</v>
      </c>
      <c r="D7" s="163">
        <v>6593</v>
      </c>
      <c r="E7" s="164">
        <v>0.002222396060571759</v>
      </c>
      <c r="F7" s="165">
        <v>2653.06</v>
      </c>
      <c r="G7" s="169">
        <f>B_DADOS1!$B$4*B_DADOS!E7</f>
        <v>5333.750545372222</v>
      </c>
      <c r="H7" s="178">
        <f t="shared" si="0"/>
        <v>7986.810545372222</v>
      </c>
      <c r="I7" s="179" t="s">
        <v>4164</v>
      </c>
      <c r="J7" s="222" t="s">
        <v>3327</v>
      </c>
      <c r="K7" s="181" t="s">
        <v>4153</v>
      </c>
      <c r="L7" s="182" t="s">
        <v>1762</v>
      </c>
      <c r="M7" s="182" t="s">
        <v>3328</v>
      </c>
      <c r="N7" s="191" t="s">
        <v>3329</v>
      </c>
      <c r="O7" s="183" t="s">
        <v>3330</v>
      </c>
      <c r="P7" s="184" t="s">
        <v>104</v>
      </c>
      <c r="Q7" s="185" t="s">
        <v>121</v>
      </c>
      <c r="R7" s="186">
        <v>453</v>
      </c>
      <c r="S7" s="187" t="s">
        <v>3331</v>
      </c>
      <c r="T7" s="187" t="s">
        <v>3255</v>
      </c>
      <c r="U7" s="188">
        <v>55</v>
      </c>
      <c r="V7" s="179" t="s">
        <v>3410</v>
      </c>
      <c r="W7" s="187" t="s">
        <v>3330</v>
      </c>
      <c r="X7" s="189">
        <v>98950000</v>
      </c>
      <c r="Y7" s="190"/>
      <c r="Z7" s="210">
        <v>14380833000130</v>
      </c>
      <c r="AA7" s="217"/>
      <c r="AB7" s="218"/>
      <c r="AC7" s="218"/>
      <c r="AD7" s="218"/>
      <c r="AE7" s="218"/>
      <c r="AF7" s="219"/>
      <c r="AG7" s="218"/>
      <c r="AH7" s="218"/>
      <c r="AI7" s="219" t="s">
        <v>3257</v>
      </c>
      <c r="AJ7" s="218"/>
      <c r="AK7" s="218"/>
      <c r="AL7" s="218"/>
      <c r="AM7" s="218"/>
      <c r="AN7" s="230">
        <f t="shared" si="1"/>
        <v>126</v>
      </c>
      <c r="AO7" s="220">
        <v>202.68430837066117</v>
      </c>
      <c r="AP7" s="226">
        <f t="shared" si="2"/>
        <v>42</v>
      </c>
      <c r="AQ7" s="227">
        <v>84</v>
      </c>
    </row>
    <row r="8" spans="1:43" ht="17.25">
      <c r="A8" s="160" t="s">
        <v>2861</v>
      </c>
      <c r="B8" s="161">
        <v>430040</v>
      </c>
      <c r="C8" s="162">
        <v>0.3406965704371699</v>
      </c>
      <c r="D8" s="163">
        <v>77212</v>
      </c>
      <c r="E8" s="164">
        <v>0.0026676268286418003</v>
      </c>
      <c r="F8" s="165">
        <v>2653.06</v>
      </c>
      <c r="G8" s="169">
        <f>B_DADOS1!$B$4*B_DADOS!E8</f>
        <v>6402.304388740321</v>
      </c>
      <c r="H8" s="178">
        <f t="shared" si="0"/>
        <v>9055.364388740321</v>
      </c>
      <c r="I8" s="179" t="s">
        <v>4165</v>
      </c>
      <c r="J8" s="222" t="s">
        <v>4335</v>
      </c>
      <c r="K8" s="181" t="s">
        <v>4153</v>
      </c>
      <c r="L8" s="182" t="s">
        <v>1763</v>
      </c>
      <c r="M8" s="182" t="s">
        <v>3332</v>
      </c>
      <c r="N8" s="192">
        <v>97543390</v>
      </c>
      <c r="O8" s="183" t="s">
        <v>3333</v>
      </c>
      <c r="P8" s="184" t="s">
        <v>104</v>
      </c>
      <c r="Q8" s="185" t="s">
        <v>122</v>
      </c>
      <c r="R8" s="186">
        <v>409</v>
      </c>
      <c r="S8" s="187" t="s">
        <v>3258</v>
      </c>
      <c r="T8" s="187" t="s">
        <v>3255</v>
      </c>
      <c r="U8" s="188">
        <v>55</v>
      </c>
      <c r="V8" s="179" t="s">
        <v>3411</v>
      </c>
      <c r="W8" s="187" t="s">
        <v>3333</v>
      </c>
      <c r="X8" s="189">
        <v>97542570</v>
      </c>
      <c r="Y8" s="190"/>
      <c r="Z8" s="210">
        <v>13470792000100</v>
      </c>
      <c r="AA8" s="217"/>
      <c r="AB8" s="218"/>
      <c r="AC8" s="218"/>
      <c r="AD8" s="218"/>
      <c r="AE8" s="218"/>
      <c r="AF8" s="219"/>
      <c r="AG8" s="218"/>
      <c r="AH8" s="218"/>
      <c r="AI8" s="219" t="s">
        <v>3257</v>
      </c>
      <c r="AJ8" s="218"/>
      <c r="AK8" s="218"/>
      <c r="AL8" s="218"/>
      <c r="AM8" s="218"/>
      <c r="AN8" s="230">
        <f t="shared" si="1"/>
        <v>214.5</v>
      </c>
      <c r="AO8" s="220">
        <v>342.0036799222127</v>
      </c>
      <c r="AP8" s="226">
        <f t="shared" si="2"/>
        <v>71.5</v>
      </c>
      <c r="AQ8" s="227">
        <v>143</v>
      </c>
    </row>
    <row r="9" spans="1:43" ht="17.25">
      <c r="A9" s="160" t="s">
        <v>2862</v>
      </c>
      <c r="B9" s="161">
        <v>430045</v>
      </c>
      <c r="C9" s="162">
        <v>0.35259369909697896</v>
      </c>
      <c r="D9" s="163">
        <v>4039</v>
      </c>
      <c r="E9" s="164">
        <v>0.0017734551895007035</v>
      </c>
      <c r="F9" s="165">
        <v>2653.06</v>
      </c>
      <c r="G9" s="169">
        <f>B_DADOS1!$B$4*B_DADOS!E9</f>
        <v>4256.292454801688</v>
      </c>
      <c r="H9" s="178">
        <f t="shared" si="0"/>
        <v>6909.3524548016885</v>
      </c>
      <c r="I9" s="179" t="s">
        <v>4166</v>
      </c>
      <c r="J9" s="222" t="s">
        <v>4348</v>
      </c>
      <c r="K9" s="181" t="s">
        <v>4153</v>
      </c>
      <c r="L9" s="182" t="s">
        <v>1764</v>
      </c>
      <c r="M9" s="182" t="s">
        <v>3334</v>
      </c>
      <c r="N9" s="182" t="s">
        <v>3335</v>
      </c>
      <c r="O9" s="183"/>
      <c r="P9" s="184" t="s">
        <v>104</v>
      </c>
      <c r="Q9" s="185"/>
      <c r="R9" s="186"/>
      <c r="S9" s="187"/>
      <c r="T9" s="187"/>
      <c r="U9" s="188"/>
      <c r="V9" s="179" t="s">
        <v>3412</v>
      </c>
      <c r="W9" s="187"/>
      <c r="X9" s="189"/>
      <c r="Y9" s="190"/>
      <c r="Z9" s="210"/>
      <c r="AA9" s="217"/>
      <c r="AB9" s="218"/>
      <c r="AC9" s="218"/>
      <c r="AD9" s="218"/>
      <c r="AE9" s="218"/>
      <c r="AF9" s="219"/>
      <c r="AG9" s="218"/>
      <c r="AH9" s="218"/>
      <c r="AI9" s="219"/>
      <c r="AJ9" s="218"/>
      <c r="AK9" s="218"/>
      <c r="AL9" s="218"/>
      <c r="AM9" s="218"/>
      <c r="AN9" s="230">
        <f t="shared" si="1"/>
        <v>123</v>
      </c>
      <c r="AO9" s="220">
        <v>196.6137568496065</v>
      </c>
      <c r="AP9" s="226">
        <f t="shared" si="2"/>
        <v>41</v>
      </c>
      <c r="AQ9" s="227">
        <v>82</v>
      </c>
    </row>
    <row r="10" spans="1:43" ht="17.25">
      <c r="A10" s="160" t="s">
        <v>2863</v>
      </c>
      <c r="B10" s="161">
        <v>430047</v>
      </c>
      <c r="C10" s="162">
        <v>0.2948582406770495</v>
      </c>
      <c r="D10" s="163">
        <v>2048</v>
      </c>
      <c r="E10" s="164">
        <v>0.001339421781631598</v>
      </c>
      <c r="F10" s="165">
        <v>2653.06</v>
      </c>
      <c r="G10" s="169">
        <f>B_DADOS1!$B$4*B_DADOS!E10</f>
        <v>3214.612275915835</v>
      </c>
      <c r="H10" s="178">
        <f t="shared" si="0"/>
        <v>5867.672275915835</v>
      </c>
      <c r="I10" s="179" t="s">
        <v>4167</v>
      </c>
      <c r="J10" s="222" t="s">
        <v>4349</v>
      </c>
      <c r="K10" s="181" t="s">
        <v>4152</v>
      </c>
      <c r="L10" s="182" t="s">
        <v>1765</v>
      </c>
      <c r="M10" s="182" t="s">
        <v>108</v>
      </c>
      <c r="N10" s="182" t="s">
        <v>3336</v>
      </c>
      <c r="O10" s="183" t="s">
        <v>2399</v>
      </c>
      <c r="P10" s="184" t="s">
        <v>104</v>
      </c>
      <c r="Q10" s="185" t="s">
        <v>123</v>
      </c>
      <c r="R10" s="186">
        <v>845</v>
      </c>
      <c r="S10" s="187" t="s">
        <v>3258</v>
      </c>
      <c r="T10" s="187" t="s">
        <v>3255</v>
      </c>
      <c r="U10" s="188">
        <v>54</v>
      </c>
      <c r="V10" s="179" t="s">
        <v>3413</v>
      </c>
      <c r="W10" s="187" t="s">
        <v>2399</v>
      </c>
      <c r="X10" s="189">
        <v>99523000</v>
      </c>
      <c r="Y10" s="190"/>
      <c r="Z10" s="210">
        <v>14489266000154</v>
      </c>
      <c r="AA10" s="217"/>
      <c r="AB10" s="218"/>
      <c r="AC10" s="218"/>
      <c r="AD10" s="218"/>
      <c r="AE10" s="218"/>
      <c r="AF10" s="219"/>
      <c r="AG10" s="218"/>
      <c r="AH10" s="218"/>
      <c r="AI10" s="219" t="s">
        <v>3257</v>
      </c>
      <c r="AJ10" s="218"/>
      <c r="AK10" s="218"/>
      <c r="AL10" s="218"/>
      <c r="AM10" s="218"/>
      <c r="AN10" s="230">
        <f t="shared" si="1"/>
        <v>91.5</v>
      </c>
      <c r="AO10" s="220">
        <v>145.38775716244695</v>
      </c>
      <c r="AP10" s="226">
        <f t="shared" si="2"/>
        <v>30.5</v>
      </c>
      <c r="AQ10" s="227">
        <v>61</v>
      </c>
    </row>
    <row r="11" spans="1:43" ht="17.25">
      <c r="A11" s="160" t="s">
        <v>2864</v>
      </c>
      <c r="B11" s="161">
        <v>430050</v>
      </c>
      <c r="C11" s="162">
        <v>0.36411038133521834</v>
      </c>
      <c r="D11" s="163">
        <v>7456</v>
      </c>
      <c r="E11" s="164">
        <v>0.0020077680585165974</v>
      </c>
      <c r="F11" s="165">
        <v>2653.06</v>
      </c>
      <c r="G11" s="169">
        <f>B_DADOS1!$B$4*B_DADOS!E11</f>
        <v>4818.643340439834</v>
      </c>
      <c r="H11" s="178">
        <f t="shared" si="0"/>
        <v>7471.7033404398335</v>
      </c>
      <c r="I11" s="179" t="s">
        <v>4168</v>
      </c>
      <c r="J11" s="222" t="s">
        <v>2400</v>
      </c>
      <c r="K11" s="181" t="s">
        <v>4153</v>
      </c>
      <c r="L11" s="182" t="s">
        <v>1766</v>
      </c>
      <c r="M11" s="182" t="s">
        <v>2401</v>
      </c>
      <c r="N11" s="182" t="s">
        <v>2402</v>
      </c>
      <c r="O11" s="183" t="s">
        <v>2403</v>
      </c>
      <c r="P11" s="184" t="s">
        <v>104</v>
      </c>
      <c r="Q11" s="185" t="s">
        <v>124</v>
      </c>
      <c r="R11" s="186">
        <v>300</v>
      </c>
      <c r="S11" s="187" t="s">
        <v>3258</v>
      </c>
      <c r="T11" s="187" t="s">
        <v>3255</v>
      </c>
      <c r="U11" s="188">
        <v>55</v>
      </c>
      <c r="V11" s="179" t="s">
        <v>3414</v>
      </c>
      <c r="W11" s="187" t="s">
        <v>2403</v>
      </c>
      <c r="X11" s="189">
        <v>98480000</v>
      </c>
      <c r="Y11" s="190"/>
      <c r="Z11" s="210">
        <v>14498748000170</v>
      </c>
      <c r="AA11" s="217"/>
      <c r="AB11" s="218"/>
      <c r="AC11" s="218"/>
      <c r="AD11" s="218"/>
      <c r="AE11" s="218"/>
      <c r="AF11" s="219"/>
      <c r="AG11" s="218"/>
      <c r="AH11" s="218"/>
      <c r="AI11" s="219" t="s">
        <v>3257</v>
      </c>
      <c r="AJ11" s="218"/>
      <c r="AK11" s="218"/>
      <c r="AL11" s="218"/>
      <c r="AM11" s="218"/>
      <c r="AN11" s="230">
        <v>181</v>
      </c>
      <c r="AO11" s="220">
        <v>290.997960651209</v>
      </c>
      <c r="AP11" s="226">
        <f t="shared" si="2"/>
        <v>60.5</v>
      </c>
      <c r="AQ11" s="227">
        <v>121</v>
      </c>
    </row>
    <row r="12" spans="1:43" ht="17.25">
      <c r="A12" s="160" t="s">
        <v>2865</v>
      </c>
      <c r="B12" s="161">
        <v>430055</v>
      </c>
      <c r="C12" s="162">
        <v>0.3261698358820289</v>
      </c>
      <c r="D12" s="163">
        <v>1793</v>
      </c>
      <c r="E12" s="164">
        <v>0.0014523973000752696</v>
      </c>
      <c r="F12" s="165">
        <v>2653.06</v>
      </c>
      <c r="G12" s="169">
        <f>B_DADOS1!$B$4*B_DADOS!E12</f>
        <v>3485.753520180647</v>
      </c>
      <c r="H12" s="178">
        <f t="shared" si="0"/>
        <v>6138.813520180647</v>
      </c>
      <c r="I12" s="179" t="s">
        <v>4169</v>
      </c>
      <c r="J12" s="222" t="s">
        <v>4350</v>
      </c>
      <c r="K12" s="181" t="s">
        <v>4152</v>
      </c>
      <c r="L12" s="182" t="s">
        <v>1767</v>
      </c>
      <c r="M12" s="182" t="s">
        <v>2404</v>
      </c>
      <c r="N12" s="182" t="s">
        <v>2405</v>
      </c>
      <c r="O12" s="183" t="s">
        <v>2406</v>
      </c>
      <c r="P12" s="184" t="s">
        <v>104</v>
      </c>
      <c r="Q12" s="185" t="s">
        <v>125</v>
      </c>
      <c r="R12" s="186">
        <v>380</v>
      </c>
      <c r="S12" s="187" t="s">
        <v>2407</v>
      </c>
      <c r="T12" s="187" t="s">
        <v>3255</v>
      </c>
      <c r="U12" s="188">
        <v>54</v>
      </c>
      <c r="V12" s="179" t="s">
        <v>3415</v>
      </c>
      <c r="W12" s="187" t="s">
        <v>2406</v>
      </c>
      <c r="X12" s="189">
        <v>99430000</v>
      </c>
      <c r="Y12" s="190"/>
      <c r="Z12" s="210">
        <v>14359510000164</v>
      </c>
      <c r="AA12" s="217"/>
      <c r="AB12" s="218"/>
      <c r="AC12" s="218"/>
      <c r="AD12" s="218"/>
      <c r="AE12" s="218"/>
      <c r="AF12" s="219"/>
      <c r="AG12" s="218"/>
      <c r="AH12" s="218"/>
      <c r="AI12" s="219" t="s">
        <v>3257</v>
      </c>
      <c r="AJ12" s="218"/>
      <c r="AK12" s="218"/>
      <c r="AL12" s="218"/>
      <c r="AM12" s="218"/>
      <c r="AN12" s="230">
        <f t="shared" si="1"/>
        <v>84</v>
      </c>
      <c r="AO12" s="220">
        <v>135.24135723726715</v>
      </c>
      <c r="AP12" s="226">
        <f t="shared" si="2"/>
        <v>28</v>
      </c>
      <c r="AQ12" s="227">
        <v>56</v>
      </c>
    </row>
    <row r="13" spans="1:43" ht="17.25">
      <c r="A13" s="160" t="s">
        <v>2866</v>
      </c>
      <c r="B13" s="161">
        <v>430057</v>
      </c>
      <c r="C13" s="162">
        <v>0.2978108575453487</v>
      </c>
      <c r="D13" s="163">
        <v>2998</v>
      </c>
      <c r="E13" s="164">
        <v>0.0014324183166890378</v>
      </c>
      <c r="F13" s="165">
        <v>2653.06</v>
      </c>
      <c r="G13" s="169">
        <f>B_DADOS1!$B$4*B_DADOS!E13</f>
        <v>3437.803960053691</v>
      </c>
      <c r="H13" s="178">
        <f t="shared" si="0"/>
        <v>6090.863960053691</v>
      </c>
      <c r="I13" s="179" t="s">
        <v>4170</v>
      </c>
      <c r="J13" s="222" t="s">
        <v>4351</v>
      </c>
      <c r="K13" s="181" t="s">
        <v>4154</v>
      </c>
      <c r="L13" s="182" t="s">
        <v>1768</v>
      </c>
      <c r="M13" s="182" t="s">
        <v>106</v>
      </c>
      <c r="N13" s="182" t="s">
        <v>2408</v>
      </c>
      <c r="O13" s="183" t="s">
        <v>2409</v>
      </c>
      <c r="P13" s="184" t="s">
        <v>104</v>
      </c>
      <c r="Q13" s="185" t="s">
        <v>126</v>
      </c>
      <c r="R13" s="186">
        <v>300</v>
      </c>
      <c r="S13" s="187" t="s">
        <v>2410</v>
      </c>
      <c r="T13" s="187" t="s">
        <v>3255</v>
      </c>
      <c r="U13" s="188">
        <v>51</v>
      </c>
      <c r="V13" s="179" t="s">
        <v>3416</v>
      </c>
      <c r="W13" s="187" t="s">
        <v>2409</v>
      </c>
      <c r="X13" s="189">
        <v>95773000</v>
      </c>
      <c r="Y13" s="190"/>
      <c r="Z13" s="210">
        <v>15630325000125</v>
      </c>
      <c r="AA13" s="217"/>
      <c r="AB13" s="218"/>
      <c r="AC13" s="218"/>
      <c r="AD13" s="218"/>
      <c r="AE13" s="218"/>
      <c r="AF13" s="219"/>
      <c r="AG13" s="218"/>
      <c r="AH13" s="218"/>
      <c r="AI13" s="219" t="s">
        <v>3257</v>
      </c>
      <c r="AJ13" s="218"/>
      <c r="AK13" s="218"/>
      <c r="AL13" s="218"/>
      <c r="AM13" s="218"/>
      <c r="AN13" s="230">
        <f t="shared" si="1"/>
        <v>240</v>
      </c>
      <c r="AO13" s="220">
        <v>117.27096693500485</v>
      </c>
      <c r="AP13" s="226">
        <f t="shared" si="2"/>
        <v>80</v>
      </c>
      <c r="AQ13" s="227">
        <v>160</v>
      </c>
    </row>
    <row r="14" spans="1:43" ht="17.25">
      <c r="A14" s="160" t="s">
        <v>2867</v>
      </c>
      <c r="B14" s="161">
        <v>430060</v>
      </c>
      <c r="C14" s="162">
        <v>0.4748850320463716</v>
      </c>
      <c r="D14" s="163">
        <v>210661</v>
      </c>
      <c r="E14" s="164">
        <v>0.004322457151588324</v>
      </c>
      <c r="F14" s="165">
        <v>2653.06</v>
      </c>
      <c r="G14" s="169">
        <f>B_DADOS1!$B$4*B_DADOS!E14</f>
        <v>10373.897163811978</v>
      </c>
      <c r="H14" s="178">
        <f t="shared" si="0"/>
        <v>13026.957163811978</v>
      </c>
      <c r="I14" s="179" t="s">
        <v>4171</v>
      </c>
      <c r="J14" s="222" t="s">
        <v>4352</v>
      </c>
      <c r="K14" s="181" t="s">
        <v>4154</v>
      </c>
      <c r="L14" s="182" t="s">
        <v>1769</v>
      </c>
      <c r="M14" s="182" t="s">
        <v>2411</v>
      </c>
      <c r="N14" s="182" t="s">
        <v>2412</v>
      </c>
      <c r="O14" s="183" t="s">
        <v>2413</v>
      </c>
      <c r="P14" s="184" t="s">
        <v>104</v>
      </c>
      <c r="Q14" s="185" t="s">
        <v>127</v>
      </c>
      <c r="R14" s="186">
        <v>123</v>
      </c>
      <c r="S14" s="187" t="s">
        <v>3258</v>
      </c>
      <c r="T14" s="187" t="s">
        <v>3259</v>
      </c>
      <c r="U14" s="188">
        <v>51</v>
      </c>
      <c r="V14" s="179" t="s">
        <v>3417</v>
      </c>
      <c r="W14" s="187" t="s">
        <v>2413</v>
      </c>
      <c r="X14" s="189">
        <v>94824700</v>
      </c>
      <c r="Y14" s="190"/>
      <c r="Z14" s="210">
        <v>14642954000102</v>
      </c>
      <c r="AA14" s="217"/>
      <c r="AB14" s="218"/>
      <c r="AC14" s="218"/>
      <c r="AD14" s="218"/>
      <c r="AE14" s="218"/>
      <c r="AF14" s="219"/>
      <c r="AG14" s="218"/>
      <c r="AH14" s="218"/>
      <c r="AI14" s="219" t="s">
        <v>3257</v>
      </c>
      <c r="AJ14" s="218"/>
      <c r="AK14" s="218"/>
      <c r="AL14" s="218"/>
      <c r="AM14" s="218"/>
      <c r="AN14" s="230">
        <f t="shared" si="1"/>
        <v>213</v>
      </c>
      <c r="AO14" s="220">
        <v>339.6472299695449</v>
      </c>
      <c r="AP14" s="226">
        <f t="shared" si="2"/>
        <v>71</v>
      </c>
      <c r="AQ14" s="227">
        <v>142</v>
      </c>
    </row>
    <row r="15" spans="1:43" ht="17.25">
      <c r="A15" s="160" t="s">
        <v>2868</v>
      </c>
      <c r="B15" s="161">
        <v>430063</v>
      </c>
      <c r="C15" s="162">
        <v>0.5029120031666195</v>
      </c>
      <c r="D15" s="163">
        <v>6294</v>
      </c>
      <c r="E15" s="164">
        <v>0.002703557472962467</v>
      </c>
      <c r="F15" s="165">
        <v>2653.06</v>
      </c>
      <c r="G15" s="169">
        <f>B_DADOS1!$B$4*B_DADOS!E15</f>
        <v>6488.537935109921</v>
      </c>
      <c r="H15" s="178">
        <f t="shared" si="0"/>
        <v>9141.597935109921</v>
      </c>
      <c r="I15" s="179" t="s">
        <v>4172</v>
      </c>
      <c r="J15" s="222" t="s">
        <v>4353</v>
      </c>
      <c r="K15" s="181" t="s">
        <v>4154</v>
      </c>
      <c r="L15" s="182" t="s">
        <v>1770</v>
      </c>
      <c r="M15" s="182" t="s">
        <v>2414</v>
      </c>
      <c r="N15" s="182" t="s">
        <v>2415</v>
      </c>
      <c r="O15" s="183" t="s">
        <v>2416</v>
      </c>
      <c r="P15" s="184" t="s">
        <v>104</v>
      </c>
      <c r="Q15" s="185" t="s">
        <v>128</v>
      </c>
      <c r="R15" s="186">
        <v>16</v>
      </c>
      <c r="S15" s="187" t="s">
        <v>3258</v>
      </c>
      <c r="T15" s="187" t="s">
        <v>3255</v>
      </c>
      <c r="U15" s="188">
        <v>51</v>
      </c>
      <c r="V15" s="179" t="s">
        <v>3418</v>
      </c>
      <c r="W15" s="187" t="s">
        <v>2416</v>
      </c>
      <c r="X15" s="189">
        <v>96635000</v>
      </c>
      <c r="Y15" s="190"/>
      <c r="Z15" s="210">
        <v>14665389000107</v>
      </c>
      <c r="AA15" s="217"/>
      <c r="AB15" s="218"/>
      <c r="AC15" s="218"/>
      <c r="AD15" s="218"/>
      <c r="AE15" s="218"/>
      <c r="AF15" s="219"/>
      <c r="AG15" s="218"/>
      <c r="AH15" s="218"/>
      <c r="AI15" s="219" t="s">
        <v>3257</v>
      </c>
      <c r="AJ15" s="218"/>
      <c r="AK15" s="218"/>
      <c r="AL15" s="218"/>
      <c r="AM15" s="218"/>
      <c r="AN15" s="230">
        <f t="shared" si="1"/>
        <v>130.5</v>
      </c>
      <c r="AO15" s="220">
        <v>209.9568279390414</v>
      </c>
      <c r="AP15" s="226">
        <f t="shared" si="2"/>
        <v>43.5</v>
      </c>
      <c r="AQ15" s="227">
        <v>87</v>
      </c>
    </row>
    <row r="16" spans="1:43" ht="17.25">
      <c r="A16" s="160" t="s">
        <v>2869</v>
      </c>
      <c r="B16" s="161">
        <v>430064</v>
      </c>
      <c r="C16" s="162">
        <v>0.4351811837537049</v>
      </c>
      <c r="D16" s="163">
        <v>7427</v>
      </c>
      <c r="E16" s="164">
        <v>0.002398262502311399</v>
      </c>
      <c r="F16" s="165">
        <v>2653.06</v>
      </c>
      <c r="G16" s="169">
        <f>B_DADOS1!$B$4*B_DADOS!E16</f>
        <v>5755.830005547357</v>
      </c>
      <c r="H16" s="178">
        <f t="shared" si="0"/>
        <v>8408.890005547357</v>
      </c>
      <c r="I16" s="179" t="s">
        <v>4173</v>
      </c>
      <c r="J16" s="222" t="s">
        <v>4354</v>
      </c>
      <c r="K16" s="181" t="s">
        <v>4153</v>
      </c>
      <c r="L16" s="182" t="s">
        <v>1771</v>
      </c>
      <c r="M16" s="182" t="s">
        <v>109</v>
      </c>
      <c r="N16" s="182" t="s">
        <v>114</v>
      </c>
      <c r="O16" s="183" t="s">
        <v>2417</v>
      </c>
      <c r="P16" s="184" t="s">
        <v>104</v>
      </c>
      <c r="Q16" s="185" t="s">
        <v>129</v>
      </c>
      <c r="R16" s="186">
        <v>1433</v>
      </c>
      <c r="S16" s="187"/>
      <c r="T16" s="187" t="s">
        <v>3255</v>
      </c>
      <c r="U16" s="188">
        <v>55</v>
      </c>
      <c r="V16" s="179" t="s">
        <v>3419</v>
      </c>
      <c r="W16" s="187" t="s">
        <v>2417</v>
      </c>
      <c r="X16" s="189">
        <v>98465000</v>
      </c>
      <c r="Y16" s="190"/>
      <c r="Z16" s="210">
        <v>14296308000130</v>
      </c>
      <c r="AA16" s="217"/>
      <c r="AB16" s="218"/>
      <c r="AC16" s="218"/>
      <c r="AD16" s="218"/>
      <c r="AE16" s="218"/>
      <c r="AF16" s="219"/>
      <c r="AG16" s="218"/>
      <c r="AH16" s="218"/>
      <c r="AI16" s="219" t="s">
        <v>3257</v>
      </c>
      <c r="AJ16" s="218"/>
      <c r="AK16" s="218"/>
      <c r="AL16" s="218"/>
      <c r="AM16" s="218"/>
      <c r="AN16" s="230">
        <f t="shared" si="1"/>
        <v>169.5</v>
      </c>
      <c r="AO16" s="220">
        <v>271.1325284959954</v>
      </c>
      <c r="AP16" s="226">
        <f t="shared" si="2"/>
        <v>56.5</v>
      </c>
      <c r="AQ16" s="227">
        <v>113</v>
      </c>
    </row>
    <row r="17" spans="1:43" ht="17.25">
      <c r="A17" s="160" t="s">
        <v>2870</v>
      </c>
      <c r="B17" s="161">
        <v>430066</v>
      </c>
      <c r="C17" s="162">
        <v>0.33352409651571846</v>
      </c>
      <c r="D17" s="163">
        <v>1243</v>
      </c>
      <c r="E17" s="164">
        <v>0.0014057318344605873</v>
      </c>
      <c r="F17" s="165">
        <v>2653.06</v>
      </c>
      <c r="G17" s="169">
        <f>B_DADOS1!$B$4*B_DADOS!E17</f>
        <v>3373.7564027054095</v>
      </c>
      <c r="H17" s="178">
        <f t="shared" si="0"/>
        <v>6026.81640270541</v>
      </c>
      <c r="I17" s="179" t="s">
        <v>4174</v>
      </c>
      <c r="J17" s="222" t="s">
        <v>4355</v>
      </c>
      <c r="K17" s="181" t="s">
        <v>4152</v>
      </c>
      <c r="L17" s="182" t="s">
        <v>1772</v>
      </c>
      <c r="M17" s="182" t="s">
        <v>2418</v>
      </c>
      <c r="N17" s="182" t="s">
        <v>2419</v>
      </c>
      <c r="O17" s="183" t="s">
        <v>2420</v>
      </c>
      <c r="P17" s="184" t="s">
        <v>104</v>
      </c>
      <c r="Q17" s="185" t="s">
        <v>130</v>
      </c>
      <c r="R17" s="186">
        <v>1793</v>
      </c>
      <c r="S17" s="187" t="s">
        <v>2421</v>
      </c>
      <c r="T17" s="187" t="s">
        <v>3255</v>
      </c>
      <c r="U17" s="188">
        <v>54</v>
      </c>
      <c r="V17" s="179" t="s">
        <v>3420</v>
      </c>
      <c r="W17" s="187" t="s">
        <v>2420</v>
      </c>
      <c r="X17" s="189">
        <v>95310000</v>
      </c>
      <c r="Y17" s="190"/>
      <c r="Z17" s="210">
        <v>13724325000169</v>
      </c>
      <c r="AA17" s="217"/>
      <c r="AB17" s="218"/>
      <c r="AC17" s="218"/>
      <c r="AD17" s="218"/>
      <c r="AE17" s="218"/>
      <c r="AF17" s="219"/>
      <c r="AG17" s="218"/>
      <c r="AH17" s="218"/>
      <c r="AI17" s="219" t="s">
        <v>3257</v>
      </c>
      <c r="AJ17" s="218"/>
      <c r="AK17" s="218"/>
      <c r="AL17" s="218"/>
      <c r="AM17" s="218"/>
      <c r="AN17" s="230">
        <v>66</v>
      </c>
      <c r="AO17" s="220">
        <v>104.57577958124597</v>
      </c>
      <c r="AP17" s="226">
        <f t="shared" si="2"/>
        <v>22</v>
      </c>
      <c r="AQ17" s="227">
        <v>44</v>
      </c>
    </row>
    <row r="18" spans="1:43" ht="17.25">
      <c r="A18" s="160" t="s">
        <v>2871</v>
      </c>
      <c r="B18" s="161">
        <v>430070</v>
      </c>
      <c r="C18" s="162">
        <v>0.2728266513957096</v>
      </c>
      <c r="D18" s="163">
        <v>6430</v>
      </c>
      <c r="E18" s="164">
        <v>0.0014713738488941917</v>
      </c>
      <c r="F18" s="165">
        <v>2653.06</v>
      </c>
      <c r="G18" s="169">
        <f>B_DADOS1!$B$4*B_DADOS!E18</f>
        <v>3531.2972373460602</v>
      </c>
      <c r="H18" s="178">
        <f t="shared" si="0"/>
        <v>6184.35723734606</v>
      </c>
      <c r="I18" s="179" t="s">
        <v>4175</v>
      </c>
      <c r="J18" s="222" t="s">
        <v>4356</v>
      </c>
      <c r="K18" s="181" t="s">
        <v>4154</v>
      </c>
      <c r="L18" s="182" t="s">
        <v>1773</v>
      </c>
      <c r="M18" s="182" t="s">
        <v>2422</v>
      </c>
      <c r="N18" s="182" t="s">
        <v>2423</v>
      </c>
      <c r="O18" s="183" t="s">
        <v>2424</v>
      </c>
      <c r="P18" s="184" t="s">
        <v>104</v>
      </c>
      <c r="Q18" s="185" t="s">
        <v>131</v>
      </c>
      <c r="R18" s="186">
        <v>340</v>
      </c>
      <c r="S18" s="187" t="s">
        <v>3276</v>
      </c>
      <c r="T18" s="187" t="s">
        <v>3255</v>
      </c>
      <c r="U18" s="188">
        <v>51</v>
      </c>
      <c r="V18" s="179" t="s">
        <v>3421</v>
      </c>
      <c r="W18" s="187" t="s">
        <v>2424</v>
      </c>
      <c r="X18" s="189">
        <v>95980000</v>
      </c>
      <c r="Y18" s="190"/>
      <c r="Z18" s="210">
        <v>14100216000133</v>
      </c>
      <c r="AA18" s="217"/>
      <c r="AB18" s="218"/>
      <c r="AC18" s="218"/>
      <c r="AD18" s="218"/>
      <c r="AE18" s="218"/>
      <c r="AF18" s="219"/>
      <c r="AG18" s="218"/>
      <c r="AH18" s="218"/>
      <c r="AI18" s="219" t="s">
        <v>3257</v>
      </c>
      <c r="AJ18" s="218"/>
      <c r="AK18" s="218"/>
      <c r="AL18" s="218"/>
      <c r="AM18" s="218"/>
      <c r="AN18" s="230">
        <f t="shared" si="1"/>
        <v>375</v>
      </c>
      <c r="AO18" s="220">
        <v>161.72545417393567</v>
      </c>
      <c r="AP18" s="226">
        <f t="shared" si="2"/>
        <v>125</v>
      </c>
      <c r="AQ18" s="227">
        <v>250</v>
      </c>
    </row>
    <row r="19" spans="1:43" ht="17.25">
      <c r="A19" s="160" t="s">
        <v>2872</v>
      </c>
      <c r="B19" s="161">
        <v>430080</v>
      </c>
      <c r="C19" s="162">
        <v>0.24709378671295368</v>
      </c>
      <c r="D19" s="163">
        <v>13037</v>
      </c>
      <c r="E19" s="164">
        <v>0.0014816412794214718</v>
      </c>
      <c r="F19" s="165">
        <v>2653.06</v>
      </c>
      <c r="G19" s="169">
        <f>B_DADOS1!$B$4*B_DADOS!E19</f>
        <v>3555.9390706115323</v>
      </c>
      <c r="H19" s="178">
        <f t="shared" si="0"/>
        <v>6208.999070611532</v>
      </c>
      <c r="I19" s="179" t="s">
        <v>4176</v>
      </c>
      <c r="J19" s="222" t="s">
        <v>4357</v>
      </c>
      <c r="K19" s="181" t="s">
        <v>4152</v>
      </c>
      <c r="L19" s="182" t="s">
        <v>1774</v>
      </c>
      <c r="M19" s="182" t="s">
        <v>2425</v>
      </c>
      <c r="N19" s="182" t="s">
        <v>2426</v>
      </c>
      <c r="O19" s="183" t="s">
        <v>2427</v>
      </c>
      <c r="P19" s="184" t="s">
        <v>104</v>
      </c>
      <c r="Q19" s="185" t="s">
        <v>132</v>
      </c>
      <c r="R19" s="186">
        <v>57</v>
      </c>
      <c r="S19" s="187" t="s">
        <v>3258</v>
      </c>
      <c r="T19" s="187" t="s">
        <v>3255</v>
      </c>
      <c r="U19" s="188">
        <v>54</v>
      </c>
      <c r="V19" s="179" t="s">
        <v>3422</v>
      </c>
      <c r="W19" s="187" t="s">
        <v>2427</v>
      </c>
      <c r="X19" s="189">
        <v>95250000</v>
      </c>
      <c r="Y19" s="190"/>
      <c r="Z19" s="210">
        <v>14334406000115</v>
      </c>
      <c r="AA19" s="217"/>
      <c r="AB19" s="218"/>
      <c r="AC19" s="218"/>
      <c r="AD19" s="218"/>
      <c r="AE19" s="218"/>
      <c r="AF19" s="219"/>
      <c r="AG19" s="218"/>
      <c r="AH19" s="218"/>
      <c r="AI19" s="219" t="s">
        <v>3257</v>
      </c>
      <c r="AJ19" s="218"/>
      <c r="AK19" s="218"/>
      <c r="AL19" s="218"/>
      <c r="AM19" s="218"/>
      <c r="AN19" s="230">
        <f t="shared" si="1"/>
        <v>114</v>
      </c>
      <c r="AO19" s="220">
        <v>183.34562646463345</v>
      </c>
      <c r="AP19" s="226">
        <f t="shared" si="2"/>
        <v>38</v>
      </c>
      <c r="AQ19" s="227">
        <v>76</v>
      </c>
    </row>
    <row r="20" spans="1:43" ht="17.25">
      <c r="A20" s="160" t="s">
        <v>2873</v>
      </c>
      <c r="B20" s="161">
        <v>430085</v>
      </c>
      <c r="C20" s="162">
        <v>0.44424794662132305</v>
      </c>
      <c r="D20" s="163">
        <v>3897</v>
      </c>
      <c r="E20" s="164">
        <v>0.00222248881684674</v>
      </c>
      <c r="F20" s="165">
        <v>2653.06</v>
      </c>
      <c r="G20" s="169">
        <f>B_DADOS1!$B$4*B_DADOS!E20</f>
        <v>5333.973160432176</v>
      </c>
      <c r="H20" s="178">
        <f t="shared" si="0"/>
        <v>7987.033160432176</v>
      </c>
      <c r="I20" s="179" t="s">
        <v>4177</v>
      </c>
      <c r="J20" s="222" t="s">
        <v>4358</v>
      </c>
      <c r="K20" s="181" t="s">
        <v>4154</v>
      </c>
      <c r="L20" s="182" t="s">
        <v>1775</v>
      </c>
      <c r="M20" s="182" t="s">
        <v>2428</v>
      </c>
      <c r="N20" s="182" t="s">
        <v>2429</v>
      </c>
      <c r="O20" s="183" t="s">
        <v>2430</v>
      </c>
      <c r="P20" s="184" t="s">
        <v>104</v>
      </c>
      <c r="Q20" s="185" t="s">
        <v>133</v>
      </c>
      <c r="R20" s="186">
        <v>22</v>
      </c>
      <c r="S20" s="187" t="s">
        <v>3258</v>
      </c>
      <c r="T20" s="187" t="s">
        <v>3255</v>
      </c>
      <c r="U20" s="188">
        <v>51</v>
      </c>
      <c r="V20" s="179" t="s">
        <v>3423</v>
      </c>
      <c r="W20" s="187" t="s">
        <v>2430</v>
      </c>
      <c r="X20" s="189">
        <v>96178000</v>
      </c>
      <c r="Y20" s="190"/>
      <c r="Z20" s="210">
        <v>14323269000113</v>
      </c>
      <c r="AA20" s="217"/>
      <c r="AB20" s="218"/>
      <c r="AC20" s="218"/>
      <c r="AD20" s="218"/>
      <c r="AE20" s="218"/>
      <c r="AF20" s="219"/>
      <c r="AG20" s="218"/>
      <c r="AH20" s="218"/>
      <c r="AI20" s="219" t="s">
        <v>3257</v>
      </c>
      <c r="AJ20" s="218"/>
      <c r="AK20" s="218" t="s">
        <v>3198</v>
      </c>
      <c r="AL20" s="218"/>
      <c r="AM20" s="218"/>
      <c r="AN20" s="230">
        <f t="shared" si="1"/>
        <v>108</v>
      </c>
      <c r="AO20" s="220">
        <v>173.9087560467144</v>
      </c>
      <c r="AP20" s="226">
        <f t="shared" si="2"/>
        <v>36</v>
      </c>
      <c r="AQ20" s="227">
        <v>72</v>
      </c>
    </row>
    <row r="21" spans="1:43" ht="17.25">
      <c r="A21" s="160" t="s">
        <v>2874</v>
      </c>
      <c r="B21" s="161">
        <v>430087</v>
      </c>
      <c r="C21" s="162">
        <v>0.38738132269738645</v>
      </c>
      <c r="D21" s="163">
        <v>5703</v>
      </c>
      <c r="E21" s="164">
        <v>0.0020519122196687727</v>
      </c>
      <c r="F21" s="165">
        <v>2653.06</v>
      </c>
      <c r="G21" s="169">
        <f>B_DADOS1!$B$4*B_DADOS!E21</f>
        <v>4924.589327205054</v>
      </c>
      <c r="H21" s="178">
        <f t="shared" si="0"/>
        <v>7577.649327205054</v>
      </c>
      <c r="I21" s="179" t="s">
        <v>4178</v>
      </c>
      <c r="J21" s="222" t="s">
        <v>4359</v>
      </c>
      <c r="K21" s="181" t="s">
        <v>4154</v>
      </c>
      <c r="L21" s="182" t="s">
        <v>1776</v>
      </c>
      <c r="M21" s="182" t="s">
        <v>2431</v>
      </c>
      <c r="N21" s="182" t="s">
        <v>2432</v>
      </c>
      <c r="O21" s="183" t="s">
        <v>2433</v>
      </c>
      <c r="P21" s="184" t="s">
        <v>104</v>
      </c>
      <c r="Q21" s="185" t="s">
        <v>134</v>
      </c>
      <c r="R21" s="186">
        <v>355</v>
      </c>
      <c r="S21" s="187" t="s">
        <v>3258</v>
      </c>
      <c r="T21" s="187" t="s">
        <v>3255</v>
      </c>
      <c r="U21" s="188">
        <v>51</v>
      </c>
      <c r="V21" s="179" t="s">
        <v>3424</v>
      </c>
      <c r="W21" s="187" t="s">
        <v>2433</v>
      </c>
      <c r="X21" s="189">
        <v>93880000</v>
      </c>
      <c r="Y21" s="190"/>
      <c r="Z21" s="210">
        <v>13750607000130</v>
      </c>
      <c r="AA21" s="217"/>
      <c r="AB21" s="218"/>
      <c r="AC21" s="218"/>
      <c r="AD21" s="218"/>
      <c r="AE21" s="218"/>
      <c r="AF21" s="219"/>
      <c r="AG21" s="218"/>
      <c r="AH21" s="218"/>
      <c r="AI21" s="219" t="s">
        <v>3257</v>
      </c>
      <c r="AJ21" s="218"/>
      <c r="AK21" s="218"/>
      <c r="AL21" s="218"/>
      <c r="AM21" s="218"/>
      <c r="AN21" s="230">
        <v>98</v>
      </c>
      <c r="AO21" s="220">
        <v>155.43116637537264</v>
      </c>
      <c r="AP21" s="226">
        <f t="shared" si="2"/>
        <v>32.5</v>
      </c>
      <c r="AQ21" s="227">
        <v>65</v>
      </c>
    </row>
    <row r="22" spans="1:43" ht="17.25">
      <c r="A22" s="160" t="s">
        <v>2875</v>
      </c>
      <c r="B22" s="161">
        <v>430090</v>
      </c>
      <c r="C22" s="162">
        <v>0.24575403588142247</v>
      </c>
      <c r="D22" s="163">
        <v>6695</v>
      </c>
      <c r="E22" s="164">
        <v>0.001333422688025714</v>
      </c>
      <c r="F22" s="165">
        <v>2653.06</v>
      </c>
      <c r="G22" s="169">
        <f>B_DADOS1!$B$4*B_DADOS!E22</f>
        <v>3200.2144512617137</v>
      </c>
      <c r="H22" s="178">
        <f t="shared" si="0"/>
        <v>5853.274451261714</v>
      </c>
      <c r="I22" s="179" t="s">
        <v>4179</v>
      </c>
      <c r="J22" s="222" t="s">
        <v>4360</v>
      </c>
      <c r="K22" s="181" t="s">
        <v>4152</v>
      </c>
      <c r="L22" s="182" t="s">
        <v>1777</v>
      </c>
      <c r="M22" s="182" t="s">
        <v>2434</v>
      </c>
      <c r="N22" s="182" t="s">
        <v>2435</v>
      </c>
      <c r="O22" s="183" t="s">
        <v>2436</v>
      </c>
      <c r="P22" s="184" t="s">
        <v>104</v>
      </c>
      <c r="Q22" s="185" t="s">
        <v>135</v>
      </c>
      <c r="R22" s="186">
        <v>287</v>
      </c>
      <c r="S22" s="187" t="s">
        <v>3258</v>
      </c>
      <c r="T22" s="187" t="s">
        <v>3255</v>
      </c>
      <c r="U22" s="188">
        <v>54</v>
      </c>
      <c r="V22" s="179" t="s">
        <v>3425</v>
      </c>
      <c r="W22" s="187" t="s">
        <v>2436</v>
      </c>
      <c r="X22" s="189">
        <v>99770000</v>
      </c>
      <c r="Y22" s="190"/>
      <c r="Z22" s="210">
        <v>13828815000105</v>
      </c>
      <c r="AA22" s="217"/>
      <c r="AB22" s="218"/>
      <c r="AC22" s="218"/>
      <c r="AD22" s="218"/>
      <c r="AE22" s="218"/>
      <c r="AF22" s="219"/>
      <c r="AG22" s="218"/>
      <c r="AH22" s="218"/>
      <c r="AI22" s="219" t="s">
        <v>3257</v>
      </c>
      <c r="AJ22" s="218"/>
      <c r="AK22" s="218"/>
      <c r="AL22" s="218"/>
      <c r="AM22" s="218"/>
      <c r="AN22" s="230">
        <f t="shared" si="1"/>
        <v>121.5</v>
      </c>
      <c r="AO22" s="220">
        <v>195.55643303956606</v>
      </c>
      <c r="AP22" s="226">
        <f t="shared" si="2"/>
        <v>40.5</v>
      </c>
      <c r="AQ22" s="227">
        <v>81</v>
      </c>
    </row>
    <row r="23" spans="1:43" ht="17.25">
      <c r="A23" s="160" t="s">
        <v>2876</v>
      </c>
      <c r="B23" s="161">
        <v>430100</v>
      </c>
      <c r="C23" s="162">
        <v>0.2587073204307778</v>
      </c>
      <c r="D23" s="163">
        <v>20575</v>
      </c>
      <c r="E23" s="164">
        <v>0.0016611708009114435</v>
      </c>
      <c r="F23" s="165">
        <v>2653.06</v>
      </c>
      <c r="G23" s="169">
        <f>B_DADOS1!$B$4*B_DADOS!E23</f>
        <v>3986.8099221874645</v>
      </c>
      <c r="H23" s="178">
        <f t="shared" si="0"/>
        <v>6639.869922187465</v>
      </c>
      <c r="I23" s="179" t="s">
        <v>4180</v>
      </c>
      <c r="J23" s="222" t="s">
        <v>4361</v>
      </c>
      <c r="K23" s="181" t="s">
        <v>4154</v>
      </c>
      <c r="L23" s="182" t="s">
        <v>1778</v>
      </c>
      <c r="M23" s="182" t="s">
        <v>2437</v>
      </c>
      <c r="N23" s="182" t="s">
        <v>2438</v>
      </c>
      <c r="O23" s="183" t="s">
        <v>2439</v>
      </c>
      <c r="P23" s="184" t="s">
        <v>104</v>
      </c>
      <c r="Q23" s="185" t="s">
        <v>136</v>
      </c>
      <c r="R23" s="186">
        <v>186</v>
      </c>
      <c r="S23" s="187" t="s">
        <v>3258</v>
      </c>
      <c r="T23" s="187" t="s">
        <v>3255</v>
      </c>
      <c r="U23" s="188">
        <v>51</v>
      </c>
      <c r="V23" s="179" t="s">
        <v>3426</v>
      </c>
      <c r="W23" s="187" t="s">
        <v>2439</v>
      </c>
      <c r="X23" s="189">
        <v>95940000</v>
      </c>
      <c r="Y23" s="190"/>
      <c r="Z23" s="210">
        <v>14706424000180</v>
      </c>
      <c r="AA23" s="217"/>
      <c r="AB23" s="218"/>
      <c r="AC23" s="218"/>
      <c r="AD23" s="218"/>
      <c r="AE23" s="218"/>
      <c r="AF23" s="219"/>
      <c r="AG23" s="218"/>
      <c r="AH23" s="218"/>
      <c r="AI23" s="219" t="s">
        <v>3257</v>
      </c>
      <c r="AJ23" s="218"/>
      <c r="AK23" s="218"/>
      <c r="AL23" s="218"/>
      <c r="AM23" s="218"/>
      <c r="AN23" s="230">
        <f t="shared" si="1"/>
        <v>102</v>
      </c>
      <c r="AO23" s="220">
        <v>164.13481887105903</v>
      </c>
      <c r="AP23" s="226">
        <f t="shared" si="2"/>
        <v>34</v>
      </c>
      <c r="AQ23" s="227">
        <v>68</v>
      </c>
    </row>
    <row r="24" spans="1:43" ht="17.25">
      <c r="A24" s="160" t="s">
        <v>2877</v>
      </c>
      <c r="B24" s="161">
        <v>430107</v>
      </c>
      <c r="C24" s="162">
        <v>0.4529613859159512</v>
      </c>
      <c r="D24" s="163">
        <v>2724</v>
      </c>
      <c r="E24" s="164">
        <v>0.002147567587533417</v>
      </c>
      <c r="F24" s="165">
        <v>2653.06</v>
      </c>
      <c r="G24" s="169">
        <f>B_DADOS1!$B$4*B_DADOS!E24</f>
        <v>5154.162210080201</v>
      </c>
      <c r="H24" s="178">
        <f t="shared" si="0"/>
        <v>7807.222210080201</v>
      </c>
      <c r="I24" s="179" t="s">
        <v>4181</v>
      </c>
      <c r="J24" s="222" t="s">
        <v>4391</v>
      </c>
      <c r="K24" s="181" t="s">
        <v>4151</v>
      </c>
      <c r="L24" s="182" t="s">
        <v>1779</v>
      </c>
      <c r="M24" s="182" t="s">
        <v>2440</v>
      </c>
      <c r="N24" s="182" t="s">
        <v>2441</v>
      </c>
      <c r="O24" s="183" t="s">
        <v>2442</v>
      </c>
      <c r="P24" s="184" t="s">
        <v>104</v>
      </c>
      <c r="Q24" s="185" t="s">
        <v>137</v>
      </c>
      <c r="R24" s="186" t="s">
        <v>3261</v>
      </c>
      <c r="S24" s="187" t="s">
        <v>3258</v>
      </c>
      <c r="T24" s="187" t="s">
        <v>2443</v>
      </c>
      <c r="U24" s="188">
        <v>53</v>
      </c>
      <c r="V24" s="179" t="s">
        <v>3427</v>
      </c>
      <c r="W24" s="187" t="s">
        <v>2442</v>
      </c>
      <c r="X24" s="189">
        <v>96155000</v>
      </c>
      <c r="Y24" s="190"/>
      <c r="Z24" s="210">
        <v>13999208000108</v>
      </c>
      <c r="AA24" s="217"/>
      <c r="AB24" s="218"/>
      <c r="AC24" s="218"/>
      <c r="AD24" s="218"/>
      <c r="AE24" s="218"/>
      <c r="AF24" s="219"/>
      <c r="AG24" s="218"/>
      <c r="AH24" s="218"/>
      <c r="AI24" s="219" t="s">
        <v>3257</v>
      </c>
      <c r="AJ24" s="218"/>
      <c r="AK24" s="218"/>
      <c r="AL24" s="218"/>
      <c r="AM24" s="218"/>
      <c r="AN24" s="230">
        <f t="shared" si="1"/>
        <v>129</v>
      </c>
      <c r="AO24" s="220">
        <v>207.45930503082965</v>
      </c>
      <c r="AP24" s="226">
        <f t="shared" si="2"/>
        <v>43</v>
      </c>
      <c r="AQ24" s="227">
        <v>86</v>
      </c>
    </row>
    <row r="25" spans="1:43" ht="17.25">
      <c r="A25" s="160" t="s">
        <v>2878</v>
      </c>
      <c r="B25" s="161">
        <v>430105</v>
      </c>
      <c r="C25" s="162">
        <v>0.42532409085297074</v>
      </c>
      <c r="D25" s="163">
        <v>9224</v>
      </c>
      <c r="E25" s="164">
        <v>0.0024213773235364374</v>
      </c>
      <c r="F25" s="165">
        <v>2653.06</v>
      </c>
      <c r="G25" s="169">
        <f>B_DADOS1!$B$4*B_DADOS!E25</f>
        <v>5811.30557648745</v>
      </c>
      <c r="H25" s="178">
        <f t="shared" si="0"/>
        <v>8464.36557648745</v>
      </c>
      <c r="I25" s="179" t="s">
        <v>4182</v>
      </c>
      <c r="J25" s="222" t="s">
        <v>4362</v>
      </c>
      <c r="K25" s="181" t="s">
        <v>4154</v>
      </c>
      <c r="L25" s="182" t="s">
        <v>1780</v>
      </c>
      <c r="M25" s="182" t="s">
        <v>2444</v>
      </c>
      <c r="N25" s="182" t="s">
        <v>2445</v>
      </c>
      <c r="O25" s="183" t="s">
        <v>2446</v>
      </c>
      <c r="P25" s="184" t="s">
        <v>104</v>
      </c>
      <c r="Q25" s="185" t="s">
        <v>138</v>
      </c>
      <c r="R25" s="186">
        <v>111</v>
      </c>
      <c r="S25" s="187" t="s">
        <v>2447</v>
      </c>
      <c r="T25" s="187" t="s">
        <v>3255</v>
      </c>
      <c r="U25" s="188">
        <v>51</v>
      </c>
      <c r="V25" s="179" t="s">
        <v>3428</v>
      </c>
      <c r="W25" s="187" t="s">
        <v>2446</v>
      </c>
      <c r="X25" s="189">
        <v>95585000</v>
      </c>
      <c r="Y25" s="190"/>
      <c r="Z25" s="210">
        <v>13678160000136</v>
      </c>
      <c r="AA25" s="217"/>
      <c r="AB25" s="218"/>
      <c r="AC25" s="218"/>
      <c r="AD25" s="218"/>
      <c r="AE25" s="218"/>
      <c r="AF25" s="219"/>
      <c r="AG25" s="218"/>
      <c r="AH25" s="218"/>
      <c r="AI25" s="219" t="s">
        <v>3257</v>
      </c>
      <c r="AJ25" s="218"/>
      <c r="AK25" s="218"/>
      <c r="AL25" s="218"/>
      <c r="AM25" s="218"/>
      <c r="AN25" s="230">
        <f t="shared" si="1"/>
        <v>82.5</v>
      </c>
      <c r="AO25" s="220">
        <v>132.49395366492513</v>
      </c>
      <c r="AP25" s="226">
        <f t="shared" si="2"/>
        <v>27.5</v>
      </c>
      <c r="AQ25" s="227">
        <v>55</v>
      </c>
    </row>
    <row r="26" spans="1:43" ht="17.25">
      <c r="A26" s="160" t="s">
        <v>2879</v>
      </c>
      <c r="B26" s="161">
        <v>430120</v>
      </c>
      <c r="C26" s="162">
        <v>0.359903547156622</v>
      </c>
      <c r="D26" s="163">
        <v>12699</v>
      </c>
      <c r="E26" s="164">
        <v>0.002149592557987658</v>
      </c>
      <c r="F26" s="165">
        <v>2653.06</v>
      </c>
      <c r="G26" s="169">
        <f>B_DADOS1!$B$4*B_DADOS!E26</f>
        <v>5159.022139170379</v>
      </c>
      <c r="H26" s="178">
        <f t="shared" si="0"/>
        <v>7812.082139170379</v>
      </c>
      <c r="I26" s="179" t="s">
        <v>4183</v>
      </c>
      <c r="J26" s="222" t="s">
        <v>4363</v>
      </c>
      <c r="K26" s="181" t="s">
        <v>4154</v>
      </c>
      <c r="L26" s="182" t="s">
        <v>1781</v>
      </c>
      <c r="M26" s="182" t="s">
        <v>2448</v>
      </c>
      <c r="N26" s="182" t="s">
        <v>2449</v>
      </c>
      <c r="O26" s="183" t="s">
        <v>2450</v>
      </c>
      <c r="P26" s="184" t="s">
        <v>104</v>
      </c>
      <c r="Q26" s="185" t="s">
        <v>139</v>
      </c>
      <c r="R26" s="186">
        <v>165</v>
      </c>
      <c r="S26" s="187" t="s">
        <v>2451</v>
      </c>
      <c r="T26" s="187" t="s">
        <v>3255</v>
      </c>
      <c r="U26" s="188">
        <v>51</v>
      </c>
      <c r="V26" s="179" t="s">
        <v>3429</v>
      </c>
      <c r="W26" s="187" t="s">
        <v>2450</v>
      </c>
      <c r="X26" s="189">
        <v>96950000</v>
      </c>
      <c r="Y26" s="190"/>
      <c r="Z26" s="210">
        <v>14823719000137</v>
      </c>
      <c r="AA26" s="217"/>
      <c r="AB26" s="218"/>
      <c r="AC26" s="218"/>
      <c r="AD26" s="218"/>
      <c r="AE26" s="218"/>
      <c r="AF26" s="219"/>
      <c r="AG26" s="218"/>
      <c r="AH26" s="218"/>
      <c r="AI26" s="219" t="s">
        <v>3257</v>
      </c>
      <c r="AJ26" s="218"/>
      <c r="AK26" s="218"/>
      <c r="AL26" s="218"/>
      <c r="AM26" s="218"/>
      <c r="AN26" s="230">
        <f t="shared" si="1"/>
        <v>142.5</v>
      </c>
      <c r="AO26" s="220">
        <v>227.68383869589044</v>
      </c>
      <c r="AP26" s="226">
        <f t="shared" si="2"/>
        <v>47.5</v>
      </c>
      <c r="AQ26" s="227">
        <v>95</v>
      </c>
    </row>
    <row r="27" spans="1:43" ht="17.25">
      <c r="A27" s="160" t="s">
        <v>2880</v>
      </c>
      <c r="B27" s="161">
        <v>430110</v>
      </c>
      <c r="C27" s="162">
        <v>0.44612369025181675</v>
      </c>
      <c r="D27" s="163">
        <v>14190</v>
      </c>
      <c r="E27" s="164">
        <v>0.002709300889887865</v>
      </c>
      <c r="F27" s="165">
        <v>2653.06</v>
      </c>
      <c r="G27" s="169">
        <f>B_DADOS1!$B$4*B_DADOS!E27</f>
        <v>6502.322135730877</v>
      </c>
      <c r="H27" s="178">
        <f t="shared" si="0"/>
        <v>9155.382135730877</v>
      </c>
      <c r="I27" s="179" t="s">
        <v>4184</v>
      </c>
      <c r="J27" s="222" t="s">
        <v>4364</v>
      </c>
      <c r="K27" s="181" t="s">
        <v>4154</v>
      </c>
      <c r="L27" s="182" t="s">
        <v>1782</v>
      </c>
      <c r="M27" s="182" t="s">
        <v>2452</v>
      </c>
      <c r="N27" s="182" t="s">
        <v>2453</v>
      </c>
      <c r="O27" s="183" t="s">
        <v>2454</v>
      </c>
      <c r="P27" s="184" t="s">
        <v>104</v>
      </c>
      <c r="Q27" s="185" t="s">
        <v>140</v>
      </c>
      <c r="R27" s="186">
        <v>535</v>
      </c>
      <c r="S27" s="187" t="s">
        <v>2455</v>
      </c>
      <c r="T27" s="187" t="s">
        <v>3255</v>
      </c>
      <c r="U27" s="188">
        <v>51</v>
      </c>
      <c r="V27" s="179" t="s">
        <v>3430</v>
      </c>
      <c r="W27" s="187" t="s">
        <v>2454</v>
      </c>
      <c r="X27" s="189">
        <v>96740000</v>
      </c>
      <c r="Y27" s="190"/>
      <c r="Z27" s="210">
        <v>14763582000172</v>
      </c>
      <c r="AA27" s="217"/>
      <c r="AB27" s="218"/>
      <c r="AC27" s="218"/>
      <c r="AD27" s="218"/>
      <c r="AE27" s="218"/>
      <c r="AF27" s="219"/>
      <c r="AG27" s="218"/>
      <c r="AH27" s="218"/>
      <c r="AI27" s="219" t="s">
        <v>3257</v>
      </c>
      <c r="AJ27" s="218"/>
      <c r="AK27" s="218"/>
      <c r="AL27" s="218"/>
      <c r="AM27" s="218"/>
      <c r="AN27" s="230">
        <f t="shared" si="1"/>
        <v>157.5</v>
      </c>
      <c r="AO27" s="220">
        <v>252.27584936463137</v>
      </c>
      <c r="AP27" s="226">
        <f t="shared" si="2"/>
        <v>52.5</v>
      </c>
      <c r="AQ27" s="227">
        <v>105</v>
      </c>
    </row>
    <row r="28" spans="1:43" ht="17.25">
      <c r="A28" s="160" t="s">
        <v>2881</v>
      </c>
      <c r="B28" s="161">
        <v>430130</v>
      </c>
      <c r="C28" s="162">
        <v>0.4425210494529174</v>
      </c>
      <c r="D28" s="163">
        <v>18563</v>
      </c>
      <c r="E28" s="164">
        <v>0.002797922963845163</v>
      </c>
      <c r="F28" s="165">
        <v>2653.06</v>
      </c>
      <c r="G28" s="169">
        <f>B_DADOS1!$B$4*B_DADOS!E28</f>
        <v>6715.015113228391</v>
      </c>
      <c r="H28" s="178">
        <f t="shared" si="0"/>
        <v>9368.075113228391</v>
      </c>
      <c r="I28" s="179" t="s">
        <v>4185</v>
      </c>
      <c r="J28" s="222" t="s">
        <v>4365</v>
      </c>
      <c r="K28" s="181" t="s">
        <v>4151</v>
      </c>
      <c r="L28" s="182" t="s">
        <v>1783</v>
      </c>
      <c r="M28" s="182" t="s">
        <v>2456</v>
      </c>
      <c r="N28" s="182" t="s">
        <v>2457</v>
      </c>
      <c r="O28" s="183" t="s">
        <v>2458</v>
      </c>
      <c r="P28" s="184" t="s">
        <v>104</v>
      </c>
      <c r="Q28" s="185" t="s">
        <v>141</v>
      </c>
      <c r="R28" s="186">
        <v>199</v>
      </c>
      <c r="S28" s="187" t="s">
        <v>3258</v>
      </c>
      <c r="T28" s="187" t="s">
        <v>3255</v>
      </c>
      <c r="U28" s="188">
        <v>53</v>
      </c>
      <c r="V28" s="179" t="s">
        <v>3431</v>
      </c>
      <c r="W28" s="187" t="s">
        <v>2458</v>
      </c>
      <c r="X28" s="189">
        <v>96330000</v>
      </c>
      <c r="Y28" s="190"/>
      <c r="Z28" s="210">
        <v>13878761000192</v>
      </c>
      <c r="AA28" s="217"/>
      <c r="AB28" s="218"/>
      <c r="AC28" s="218"/>
      <c r="AD28" s="218"/>
      <c r="AE28" s="218"/>
      <c r="AF28" s="219"/>
      <c r="AG28" s="218"/>
      <c r="AH28" s="218"/>
      <c r="AI28" s="219" t="s">
        <v>3257</v>
      </c>
      <c r="AJ28" s="218"/>
      <c r="AK28" s="218"/>
      <c r="AL28" s="218"/>
      <c r="AM28" s="218"/>
      <c r="AN28" s="230">
        <f t="shared" si="1"/>
        <v>160.5</v>
      </c>
      <c r="AO28" s="220">
        <v>256.97165907527017</v>
      </c>
      <c r="AP28" s="226">
        <f t="shared" si="2"/>
        <v>53.5</v>
      </c>
      <c r="AQ28" s="227">
        <v>107</v>
      </c>
    </row>
    <row r="29" spans="1:43" ht="17.25">
      <c r="A29" s="160" t="s">
        <v>2882</v>
      </c>
      <c r="B29" s="161">
        <v>430140</v>
      </c>
      <c r="C29" s="162">
        <v>0.33521929900924446</v>
      </c>
      <c r="D29" s="163">
        <v>10167</v>
      </c>
      <c r="E29" s="164">
        <v>0.0019364778398503993</v>
      </c>
      <c r="F29" s="165">
        <v>2653.06</v>
      </c>
      <c r="G29" s="169">
        <f>B_DADOS1!$B$4*B_DADOS!E29</f>
        <v>4647.546815640959</v>
      </c>
      <c r="H29" s="178">
        <f t="shared" si="0"/>
        <v>7300.606815640958</v>
      </c>
      <c r="I29" s="179" t="s">
        <v>4186</v>
      </c>
      <c r="J29" s="222" t="s">
        <v>4366</v>
      </c>
      <c r="K29" s="181" t="s">
        <v>4154</v>
      </c>
      <c r="L29" s="182" t="s">
        <v>1784</v>
      </c>
      <c r="M29" s="182" t="s">
        <v>2459</v>
      </c>
      <c r="N29" s="182" t="s">
        <v>2460</v>
      </c>
      <c r="O29" s="183" t="s">
        <v>2461</v>
      </c>
      <c r="P29" s="184" t="s">
        <v>104</v>
      </c>
      <c r="Q29" s="185" t="s">
        <v>142</v>
      </c>
      <c r="R29" s="186">
        <v>1020</v>
      </c>
      <c r="S29" s="187" t="s">
        <v>3258</v>
      </c>
      <c r="T29" s="187" t="s">
        <v>3255</v>
      </c>
      <c r="U29" s="188">
        <v>51</v>
      </c>
      <c r="V29" s="179" t="s">
        <v>3432</v>
      </c>
      <c r="W29" s="187" t="s">
        <v>2461</v>
      </c>
      <c r="X29" s="189">
        <v>95995000</v>
      </c>
      <c r="Y29" s="190"/>
      <c r="Z29" s="210">
        <v>14382487000129</v>
      </c>
      <c r="AA29" s="217"/>
      <c r="AB29" s="218"/>
      <c r="AC29" s="218"/>
      <c r="AD29" s="218"/>
      <c r="AE29" s="218"/>
      <c r="AF29" s="219"/>
      <c r="AG29" s="218"/>
      <c r="AH29" s="218"/>
      <c r="AI29" s="219" t="s">
        <v>3257</v>
      </c>
      <c r="AJ29" s="218"/>
      <c r="AK29" s="218"/>
      <c r="AL29" s="218"/>
      <c r="AM29" s="218"/>
      <c r="AN29" s="230">
        <f t="shared" si="1"/>
        <v>126</v>
      </c>
      <c r="AO29" s="220">
        <v>202.4352642965615</v>
      </c>
      <c r="AP29" s="226">
        <f t="shared" si="2"/>
        <v>42</v>
      </c>
      <c r="AQ29" s="227">
        <v>84</v>
      </c>
    </row>
    <row r="30" spans="1:43" ht="17.25">
      <c r="A30" s="160" t="s">
        <v>2883</v>
      </c>
      <c r="B30" s="161">
        <v>430150</v>
      </c>
      <c r="C30" s="162">
        <v>0.25962823410661995</v>
      </c>
      <c r="D30" s="163">
        <v>7305</v>
      </c>
      <c r="E30" s="164">
        <v>0.0014272483410012102</v>
      </c>
      <c r="F30" s="165">
        <v>2653.06</v>
      </c>
      <c r="G30" s="169">
        <f>B_DADOS1!$B$4*B_DADOS!E30</f>
        <v>3425.3960184029047</v>
      </c>
      <c r="H30" s="178">
        <f t="shared" si="0"/>
        <v>6078.456018402905</v>
      </c>
      <c r="I30" s="179" t="s">
        <v>4187</v>
      </c>
      <c r="J30" s="222" t="s">
        <v>4367</v>
      </c>
      <c r="K30" s="181" t="s">
        <v>4153</v>
      </c>
      <c r="L30" s="182" t="s">
        <v>1785</v>
      </c>
      <c r="M30" s="182" t="s">
        <v>2462</v>
      </c>
      <c r="N30" s="182" t="s">
        <v>2463</v>
      </c>
      <c r="O30" s="183" t="s">
        <v>2464</v>
      </c>
      <c r="P30" s="184" t="s">
        <v>104</v>
      </c>
      <c r="Q30" s="185" t="s">
        <v>143</v>
      </c>
      <c r="R30" s="186">
        <v>382</v>
      </c>
      <c r="S30" s="187" t="s">
        <v>3255</v>
      </c>
      <c r="T30" s="187" t="s">
        <v>3255</v>
      </c>
      <c r="U30" s="188">
        <v>55</v>
      </c>
      <c r="V30" s="179" t="s">
        <v>3433</v>
      </c>
      <c r="W30" s="187" t="s">
        <v>2464</v>
      </c>
      <c r="X30" s="189">
        <v>98740000</v>
      </c>
      <c r="Y30" s="190"/>
      <c r="Z30" s="210">
        <v>14380564000101</v>
      </c>
      <c r="AA30" s="217"/>
      <c r="AB30" s="218"/>
      <c r="AC30" s="218"/>
      <c r="AD30" s="218"/>
      <c r="AE30" s="218"/>
      <c r="AF30" s="219"/>
      <c r="AG30" s="218"/>
      <c r="AH30" s="218"/>
      <c r="AI30" s="219" t="s">
        <v>3257</v>
      </c>
      <c r="AJ30" s="218"/>
      <c r="AK30" s="218"/>
      <c r="AL30" s="218"/>
      <c r="AM30" s="218"/>
      <c r="AN30" s="230">
        <f t="shared" si="1"/>
        <v>103.5</v>
      </c>
      <c r="AO30" s="220">
        <v>166.74507422325613</v>
      </c>
      <c r="AP30" s="226">
        <f t="shared" si="2"/>
        <v>34.5</v>
      </c>
      <c r="AQ30" s="227">
        <v>69</v>
      </c>
    </row>
    <row r="31" spans="1:43" ht="17.25">
      <c r="A31" s="160" t="s">
        <v>2884</v>
      </c>
      <c r="B31" s="161">
        <v>430155</v>
      </c>
      <c r="C31" s="162">
        <v>0.3344482258112017</v>
      </c>
      <c r="D31" s="163">
        <v>3712</v>
      </c>
      <c r="E31" s="164">
        <v>0.0016610193276950776</v>
      </c>
      <c r="F31" s="165">
        <v>2653.06</v>
      </c>
      <c r="G31" s="169">
        <f>B_DADOS1!$B$4*B_DADOS!E31</f>
        <v>3986.446386468186</v>
      </c>
      <c r="H31" s="178">
        <f t="shared" si="0"/>
        <v>6639.506386468186</v>
      </c>
      <c r="I31" s="179" t="s">
        <v>4188</v>
      </c>
      <c r="J31" s="222" t="s">
        <v>4368</v>
      </c>
      <c r="K31" s="181" t="s">
        <v>4152</v>
      </c>
      <c r="L31" s="182" t="s">
        <v>1786</v>
      </c>
      <c r="M31" s="182" t="s">
        <v>2465</v>
      </c>
      <c r="N31" s="182" t="s">
        <v>2466</v>
      </c>
      <c r="O31" s="183" t="s">
        <v>2467</v>
      </c>
      <c r="P31" s="184" t="s">
        <v>104</v>
      </c>
      <c r="Q31" s="185" t="s">
        <v>144</v>
      </c>
      <c r="R31" s="186">
        <v>165</v>
      </c>
      <c r="S31" s="187" t="s">
        <v>3258</v>
      </c>
      <c r="T31" s="187" t="s">
        <v>3255</v>
      </c>
      <c r="U31" s="188">
        <v>54</v>
      </c>
      <c r="V31" s="179" t="s">
        <v>3434</v>
      </c>
      <c r="W31" s="187" t="s">
        <v>2467</v>
      </c>
      <c r="X31" s="189">
        <v>99835000</v>
      </c>
      <c r="Y31" s="190"/>
      <c r="Z31" s="210">
        <v>14298271000180</v>
      </c>
      <c r="AA31" s="217"/>
      <c r="AB31" s="218"/>
      <c r="AC31" s="218"/>
      <c r="AD31" s="218"/>
      <c r="AE31" s="218"/>
      <c r="AF31" s="219"/>
      <c r="AG31" s="218"/>
      <c r="AH31" s="218"/>
      <c r="AI31" s="219" t="s">
        <v>3257</v>
      </c>
      <c r="AJ31" s="218"/>
      <c r="AK31" s="218"/>
      <c r="AL31" s="218"/>
      <c r="AM31" s="218"/>
      <c r="AN31" s="230">
        <f t="shared" si="1"/>
        <v>111</v>
      </c>
      <c r="AO31" s="220">
        <v>176.7649945595088</v>
      </c>
      <c r="AP31" s="226">
        <f t="shared" si="2"/>
        <v>37</v>
      </c>
      <c r="AQ31" s="227">
        <v>74</v>
      </c>
    </row>
    <row r="32" spans="1:43" ht="17.25">
      <c r="A32" s="160" t="s">
        <v>2885</v>
      </c>
      <c r="B32" s="161">
        <v>430160</v>
      </c>
      <c r="C32" s="162">
        <v>0.377319384953994</v>
      </c>
      <c r="D32" s="163">
        <v>122356</v>
      </c>
      <c r="E32" s="164">
        <v>0.003165610682816309</v>
      </c>
      <c r="F32" s="165">
        <v>2653.06</v>
      </c>
      <c r="G32" s="169">
        <f>B_DADOS1!$B$4*B_DADOS!E32</f>
        <v>7597.465638759141</v>
      </c>
      <c r="H32" s="178">
        <f t="shared" si="0"/>
        <v>10250.525638759142</v>
      </c>
      <c r="I32" s="179" t="s">
        <v>4189</v>
      </c>
      <c r="J32" s="222" t="s">
        <v>4369</v>
      </c>
      <c r="K32" s="181" t="s">
        <v>4151</v>
      </c>
      <c r="L32" s="182" t="s">
        <v>1787</v>
      </c>
      <c r="M32" s="182" t="s">
        <v>2468</v>
      </c>
      <c r="N32" s="182" t="s">
        <v>2469</v>
      </c>
      <c r="O32" s="183" t="s">
        <v>2470</v>
      </c>
      <c r="P32" s="184" t="s">
        <v>104</v>
      </c>
      <c r="Q32" s="185" t="s">
        <v>145</v>
      </c>
      <c r="R32" s="186">
        <v>862</v>
      </c>
      <c r="S32" s="187" t="s">
        <v>3258</v>
      </c>
      <c r="T32" s="187" t="s">
        <v>3255</v>
      </c>
      <c r="U32" s="188">
        <v>53</v>
      </c>
      <c r="V32" s="179" t="s">
        <v>3435</v>
      </c>
      <c r="W32" s="187" t="s">
        <v>2470</v>
      </c>
      <c r="X32" s="189">
        <v>96400040</v>
      </c>
      <c r="Y32" s="190"/>
      <c r="Z32" s="210">
        <v>14308851000100</v>
      </c>
      <c r="AA32" s="217"/>
      <c r="AB32" s="218"/>
      <c r="AC32" s="218"/>
      <c r="AD32" s="218"/>
      <c r="AE32" s="218"/>
      <c r="AF32" s="219"/>
      <c r="AG32" s="218"/>
      <c r="AH32" s="218"/>
      <c r="AI32" s="219" t="s">
        <v>3257</v>
      </c>
      <c r="AJ32" s="218"/>
      <c r="AK32" s="218"/>
      <c r="AL32" s="218"/>
      <c r="AM32" s="218"/>
      <c r="AN32" s="230">
        <f t="shared" si="1"/>
        <v>225</v>
      </c>
      <c r="AO32" s="220">
        <v>359.5995994146273</v>
      </c>
      <c r="AP32" s="226">
        <f t="shared" si="2"/>
        <v>75</v>
      </c>
      <c r="AQ32" s="227">
        <v>150</v>
      </c>
    </row>
    <row r="33" spans="1:43" ht="17.25">
      <c r="A33" s="160" t="s">
        <v>2886</v>
      </c>
      <c r="B33" s="161">
        <v>430163</v>
      </c>
      <c r="C33" s="162">
        <v>0.5267452885082949</v>
      </c>
      <c r="D33" s="163">
        <v>12201</v>
      </c>
      <c r="E33" s="164">
        <v>0.0031272641638645914</v>
      </c>
      <c r="F33" s="165">
        <v>2653.06</v>
      </c>
      <c r="G33" s="169">
        <f>B_DADOS1!$B$4*B_DADOS!E33</f>
        <v>7505.433993275019</v>
      </c>
      <c r="H33" s="178">
        <f t="shared" si="0"/>
        <v>10158.493993275019</v>
      </c>
      <c r="I33" s="179" t="s">
        <v>4190</v>
      </c>
      <c r="J33" s="222" t="s">
        <v>4370</v>
      </c>
      <c r="K33" s="181" t="s">
        <v>4154</v>
      </c>
      <c r="L33" s="182" t="s">
        <v>1788</v>
      </c>
      <c r="M33" s="182" t="s">
        <v>2471</v>
      </c>
      <c r="N33" s="182" t="s">
        <v>2472</v>
      </c>
      <c r="O33" s="183" t="s">
        <v>2473</v>
      </c>
      <c r="P33" s="184" t="s">
        <v>104</v>
      </c>
      <c r="Q33" s="185" t="s">
        <v>146</v>
      </c>
      <c r="R33" s="186">
        <v>3100</v>
      </c>
      <c r="S33" s="187" t="s">
        <v>3276</v>
      </c>
      <c r="T33" s="187" t="s">
        <v>3255</v>
      </c>
      <c r="U33" s="188">
        <v>51</v>
      </c>
      <c r="V33" s="179" t="s">
        <v>3436</v>
      </c>
      <c r="W33" s="187" t="s">
        <v>2473</v>
      </c>
      <c r="X33" s="189">
        <v>95599000</v>
      </c>
      <c r="Y33" s="190"/>
      <c r="Z33" s="210">
        <v>13653095000194</v>
      </c>
      <c r="AA33" s="217"/>
      <c r="AB33" s="218"/>
      <c r="AC33" s="218"/>
      <c r="AD33" s="218"/>
      <c r="AE33" s="218"/>
      <c r="AF33" s="219"/>
      <c r="AG33" s="218"/>
      <c r="AH33" s="218"/>
      <c r="AI33" s="219" t="s">
        <v>3257</v>
      </c>
      <c r="AJ33" s="218"/>
      <c r="AK33" s="218"/>
      <c r="AL33" s="218"/>
      <c r="AM33" s="218"/>
      <c r="AN33" s="230">
        <f t="shared" si="1"/>
        <v>148.5</v>
      </c>
      <c r="AO33" s="220">
        <v>237.53374433855453</v>
      </c>
      <c r="AP33" s="226">
        <f t="shared" si="2"/>
        <v>49.5</v>
      </c>
      <c r="AQ33" s="227">
        <v>99</v>
      </c>
    </row>
    <row r="34" spans="1:43" ht="17.25">
      <c r="A34" s="160" t="s">
        <v>2887</v>
      </c>
      <c r="B34" s="161">
        <v>430165</v>
      </c>
      <c r="C34" s="162">
        <v>0.2695459725821633</v>
      </c>
      <c r="D34" s="163">
        <v>6294</v>
      </c>
      <c r="E34" s="164">
        <v>0.0014490269150327032</v>
      </c>
      <c r="F34" s="165">
        <v>2653.06</v>
      </c>
      <c r="G34" s="169">
        <f>B_DADOS1!$B$4*B_DADOS!E34</f>
        <v>3477.6645960784876</v>
      </c>
      <c r="H34" s="178">
        <f t="shared" si="0"/>
        <v>6130.724596078488</v>
      </c>
      <c r="I34" s="179" t="s">
        <v>4191</v>
      </c>
      <c r="J34" s="222" t="s">
        <v>4371</v>
      </c>
      <c r="K34" s="181" t="s">
        <v>4154</v>
      </c>
      <c r="L34" s="182" t="s">
        <v>1789</v>
      </c>
      <c r="M34" s="182" t="s">
        <v>2474</v>
      </c>
      <c r="N34" s="182" t="s">
        <v>2475</v>
      </c>
      <c r="O34" s="183" t="s">
        <v>2476</v>
      </c>
      <c r="P34" s="184" t="s">
        <v>104</v>
      </c>
      <c r="Q34" s="185" t="s">
        <v>147</v>
      </c>
      <c r="R34" s="186">
        <v>1085</v>
      </c>
      <c r="S34" s="187" t="s">
        <v>3258</v>
      </c>
      <c r="T34" s="187" t="s">
        <v>3255</v>
      </c>
      <c r="U34" s="188">
        <v>51</v>
      </c>
      <c r="V34" s="179" t="s">
        <v>3437</v>
      </c>
      <c r="W34" s="187" t="s">
        <v>2476</v>
      </c>
      <c r="X34" s="189">
        <v>95730000</v>
      </c>
      <c r="Y34" s="190"/>
      <c r="Z34" s="210">
        <v>14904132000152</v>
      </c>
      <c r="AA34" s="217"/>
      <c r="AB34" s="218"/>
      <c r="AC34" s="218"/>
      <c r="AD34" s="218"/>
      <c r="AE34" s="218"/>
      <c r="AF34" s="219"/>
      <c r="AG34" s="218"/>
      <c r="AH34" s="218"/>
      <c r="AI34" s="219" t="s">
        <v>3257</v>
      </c>
      <c r="AJ34" s="218"/>
      <c r="AK34" s="218"/>
      <c r="AL34" s="218"/>
      <c r="AM34" s="218"/>
      <c r="AN34" s="230">
        <f t="shared" si="1"/>
        <v>112.5</v>
      </c>
      <c r="AO34" s="220">
        <v>179.48941607602353</v>
      </c>
      <c r="AP34" s="226">
        <f t="shared" si="2"/>
        <v>37.5</v>
      </c>
      <c r="AQ34" s="227">
        <v>75</v>
      </c>
    </row>
    <row r="35" spans="1:43" ht="17.25">
      <c r="A35" s="160" t="s">
        <v>2888</v>
      </c>
      <c r="B35" s="161">
        <v>430170</v>
      </c>
      <c r="C35" s="162">
        <v>0.31906938919028033</v>
      </c>
      <c r="D35" s="163">
        <v>6769</v>
      </c>
      <c r="E35" s="164">
        <v>0.0017340771375331306</v>
      </c>
      <c r="F35" s="165">
        <v>2653.06</v>
      </c>
      <c r="G35" s="169">
        <f>B_DADOS1!$B$4*B_DADOS!E35</f>
        <v>4161.785130079514</v>
      </c>
      <c r="H35" s="178">
        <f t="shared" si="0"/>
        <v>6814.845130079513</v>
      </c>
      <c r="I35" s="179" t="s">
        <v>4192</v>
      </c>
      <c r="J35" s="222" t="s">
        <v>4372</v>
      </c>
      <c r="K35" s="181" t="s">
        <v>4152</v>
      </c>
      <c r="L35" s="182" t="s">
        <v>1790</v>
      </c>
      <c r="M35" s="182" t="s">
        <v>2477</v>
      </c>
      <c r="N35" s="182" t="s">
        <v>2478</v>
      </c>
      <c r="O35" s="183" t="s">
        <v>2479</v>
      </c>
      <c r="P35" s="184" t="s">
        <v>104</v>
      </c>
      <c r="Q35" s="185" t="s">
        <v>148</v>
      </c>
      <c r="R35" s="186">
        <v>114</v>
      </c>
      <c r="S35" s="187"/>
      <c r="T35" s="187" t="s">
        <v>3255</v>
      </c>
      <c r="U35" s="188">
        <v>54</v>
      </c>
      <c r="V35" s="179" t="s">
        <v>3438</v>
      </c>
      <c r="W35" s="187" t="s">
        <v>2479</v>
      </c>
      <c r="X35" s="189">
        <v>99740000</v>
      </c>
      <c r="Y35" s="190"/>
      <c r="Z35" s="210">
        <v>13891538000185</v>
      </c>
      <c r="AA35" s="217"/>
      <c r="AB35" s="218"/>
      <c r="AC35" s="218"/>
      <c r="AD35" s="218"/>
      <c r="AE35" s="218"/>
      <c r="AF35" s="219"/>
      <c r="AG35" s="218"/>
      <c r="AH35" s="218"/>
      <c r="AI35" s="219" t="s">
        <v>3257</v>
      </c>
      <c r="AJ35" s="218"/>
      <c r="AK35" s="218"/>
      <c r="AL35" s="218"/>
      <c r="AM35" s="218"/>
      <c r="AN35" s="230">
        <f t="shared" si="1"/>
        <v>112.5</v>
      </c>
      <c r="AO35" s="220">
        <v>178.8319909846482</v>
      </c>
      <c r="AP35" s="226">
        <f t="shared" si="2"/>
        <v>37.5</v>
      </c>
      <c r="AQ35" s="227">
        <v>75</v>
      </c>
    </row>
    <row r="36" spans="1:43" ht="17.25">
      <c r="A36" s="160" t="s">
        <v>2889</v>
      </c>
      <c r="B36" s="161">
        <v>430175</v>
      </c>
      <c r="C36" s="162">
        <v>0.547407988361394</v>
      </c>
      <c r="D36" s="163">
        <v>6724</v>
      </c>
      <c r="E36" s="164">
        <v>0.0029720757959012492</v>
      </c>
      <c r="F36" s="165">
        <v>2653.06</v>
      </c>
      <c r="G36" s="169">
        <f>B_DADOS1!$B$4*B_DADOS!E36</f>
        <v>7132.981910162998</v>
      </c>
      <c r="H36" s="178">
        <f t="shared" si="0"/>
        <v>9786.041910162998</v>
      </c>
      <c r="I36" s="179" t="s">
        <v>4193</v>
      </c>
      <c r="J36" s="223" t="s">
        <v>4373</v>
      </c>
      <c r="K36" s="181" t="s">
        <v>4154</v>
      </c>
      <c r="L36" s="182" t="s">
        <v>1791</v>
      </c>
      <c r="M36" s="182" t="s">
        <v>2480</v>
      </c>
      <c r="N36" s="182" t="s">
        <v>2481</v>
      </c>
      <c r="O36" s="183" t="s">
        <v>2482</v>
      </c>
      <c r="P36" s="184" t="s">
        <v>104</v>
      </c>
      <c r="Q36" s="185" t="s">
        <v>149</v>
      </c>
      <c r="R36" s="186">
        <v>476</v>
      </c>
      <c r="S36" s="187" t="s">
        <v>3263</v>
      </c>
      <c r="T36" s="187" t="s">
        <v>3255</v>
      </c>
      <c r="U36" s="188">
        <v>51</v>
      </c>
      <c r="V36" s="179" t="s">
        <v>3439</v>
      </c>
      <c r="W36" s="187" t="s">
        <v>2482</v>
      </c>
      <c r="X36" s="189">
        <v>96735000</v>
      </c>
      <c r="Y36" s="190"/>
      <c r="Z36" s="210">
        <v>15154191000113</v>
      </c>
      <c r="AA36" s="217"/>
      <c r="AB36" s="218"/>
      <c r="AC36" s="218"/>
      <c r="AD36" s="218"/>
      <c r="AE36" s="218"/>
      <c r="AF36" s="219"/>
      <c r="AG36" s="218"/>
      <c r="AH36" s="218"/>
      <c r="AI36" s="219" t="s">
        <v>3257</v>
      </c>
      <c r="AJ36" s="218"/>
      <c r="AK36" s="218"/>
      <c r="AL36" s="218"/>
      <c r="AM36" s="218"/>
      <c r="AN36" s="230">
        <f t="shared" si="1"/>
        <v>147</v>
      </c>
      <c r="AO36" s="220">
        <v>235.25434751289174</v>
      </c>
      <c r="AP36" s="226">
        <f t="shared" si="2"/>
        <v>49</v>
      </c>
      <c r="AQ36" s="228">
        <v>98</v>
      </c>
    </row>
    <row r="37" spans="1:43" ht="17.25">
      <c r="A37" s="160" t="s">
        <v>2890</v>
      </c>
      <c r="B37" s="161">
        <v>430185</v>
      </c>
      <c r="C37" s="162">
        <v>0.40572664346079923</v>
      </c>
      <c r="D37" s="163">
        <v>3160</v>
      </c>
      <c r="E37" s="164">
        <v>0.001966940328720938</v>
      </c>
      <c r="F37" s="165">
        <v>2653.06</v>
      </c>
      <c r="G37" s="169">
        <f>B_DADOS1!$B$4*B_DADOS!E37</f>
        <v>4720.656788930251</v>
      </c>
      <c r="H37" s="178">
        <f t="shared" si="0"/>
        <v>7373.716788930251</v>
      </c>
      <c r="I37" s="179" t="s">
        <v>4194</v>
      </c>
      <c r="J37" s="222" t="s">
        <v>4374</v>
      </c>
      <c r="K37" s="181" t="s">
        <v>4153</v>
      </c>
      <c r="L37" s="182" t="s">
        <v>1792</v>
      </c>
      <c r="M37" s="182" t="s">
        <v>2483</v>
      </c>
      <c r="N37" s="182" t="s">
        <v>2484</v>
      </c>
      <c r="O37" s="183" t="s">
        <v>2485</v>
      </c>
      <c r="P37" s="184" t="s">
        <v>104</v>
      </c>
      <c r="Q37" s="185" t="s">
        <v>150</v>
      </c>
      <c r="R37" s="186">
        <v>9</v>
      </c>
      <c r="S37" s="187" t="s">
        <v>3258</v>
      </c>
      <c r="T37" s="187" t="s">
        <v>3255</v>
      </c>
      <c r="U37" s="188">
        <v>55</v>
      </c>
      <c r="V37" s="179" t="s">
        <v>3440</v>
      </c>
      <c r="W37" s="187" t="s">
        <v>2485</v>
      </c>
      <c r="X37" s="189">
        <v>98530000</v>
      </c>
      <c r="Y37" s="190"/>
      <c r="Z37" s="210">
        <v>18132356000144</v>
      </c>
      <c r="AA37" s="217"/>
      <c r="AB37" s="218"/>
      <c r="AC37" s="218"/>
      <c r="AD37" s="218"/>
      <c r="AE37" s="218"/>
      <c r="AF37" s="219"/>
      <c r="AG37" s="218"/>
      <c r="AH37" s="218"/>
      <c r="AI37" s="219" t="s">
        <v>3257</v>
      </c>
      <c r="AJ37" s="218"/>
      <c r="AK37" s="218"/>
      <c r="AL37" s="218"/>
      <c r="AM37" s="218"/>
      <c r="AN37" s="230">
        <f t="shared" si="1"/>
        <v>126</v>
      </c>
      <c r="AO37" s="220">
        <v>200.66336400367763</v>
      </c>
      <c r="AP37" s="226">
        <f t="shared" si="2"/>
        <v>42</v>
      </c>
      <c r="AQ37" s="227">
        <v>84</v>
      </c>
    </row>
    <row r="38" spans="1:43" ht="17.25">
      <c r="A38" s="160" t="s">
        <v>2891</v>
      </c>
      <c r="B38" s="161">
        <v>430187</v>
      </c>
      <c r="C38" s="162">
        <v>0.49436763882645857</v>
      </c>
      <c r="D38" s="163">
        <v>3669</v>
      </c>
      <c r="E38" s="164">
        <v>0.0024509631704795784</v>
      </c>
      <c r="F38" s="165">
        <v>2653.06</v>
      </c>
      <c r="G38" s="169">
        <f>B_DADOS1!$B$4*B_DADOS!E38</f>
        <v>5882.311609150988</v>
      </c>
      <c r="H38" s="178">
        <f t="shared" si="0"/>
        <v>8535.371609150989</v>
      </c>
      <c r="I38" s="179" t="s">
        <v>4195</v>
      </c>
      <c r="J38" s="222" t="s">
        <v>2486</v>
      </c>
      <c r="K38" s="181" t="s">
        <v>4153</v>
      </c>
      <c r="L38" s="182" t="s">
        <v>1793</v>
      </c>
      <c r="M38" s="182" t="s">
        <v>2487</v>
      </c>
      <c r="N38" s="182" t="s">
        <v>2488</v>
      </c>
      <c r="O38" s="183"/>
      <c r="P38" s="184" t="s">
        <v>104</v>
      </c>
      <c r="Q38" s="185"/>
      <c r="R38" s="186"/>
      <c r="S38" s="187"/>
      <c r="T38" s="187"/>
      <c r="U38" s="188"/>
      <c r="V38" s="179" t="s">
        <v>3412</v>
      </c>
      <c r="W38" s="187"/>
      <c r="X38" s="189"/>
      <c r="Y38" s="190"/>
      <c r="Z38" s="210"/>
      <c r="AA38" s="217"/>
      <c r="AB38" s="218"/>
      <c r="AC38" s="218"/>
      <c r="AD38" s="218"/>
      <c r="AE38" s="218"/>
      <c r="AF38" s="219"/>
      <c r="AG38" s="218"/>
      <c r="AH38" s="218"/>
      <c r="AI38" s="219"/>
      <c r="AJ38" s="218"/>
      <c r="AK38" s="218"/>
      <c r="AL38" s="218"/>
      <c r="AM38" s="218"/>
      <c r="AN38" s="230">
        <f t="shared" si="1"/>
        <v>100.5</v>
      </c>
      <c r="AO38" s="220">
        <v>160.50689281415086</v>
      </c>
      <c r="AP38" s="226">
        <f t="shared" si="2"/>
        <v>33.5</v>
      </c>
      <c r="AQ38" s="227">
        <v>67</v>
      </c>
    </row>
    <row r="39" spans="1:43" ht="17.25">
      <c r="A39" s="160" t="s">
        <v>2892</v>
      </c>
      <c r="B39" s="161">
        <v>430190</v>
      </c>
      <c r="C39" s="162">
        <v>0.4583221476179997</v>
      </c>
      <c r="D39" s="163">
        <v>13107</v>
      </c>
      <c r="E39" s="164">
        <v>0.002750432135412275</v>
      </c>
      <c r="F39" s="165">
        <v>2653.06</v>
      </c>
      <c r="G39" s="169">
        <f>B_DADOS1!$B$4*B_DADOS!E39</f>
        <v>6601.03712498946</v>
      </c>
      <c r="H39" s="178">
        <f t="shared" si="0"/>
        <v>9254.09712498946</v>
      </c>
      <c r="I39" s="179" t="s">
        <v>4196</v>
      </c>
      <c r="J39" s="222" t="s">
        <v>4375</v>
      </c>
      <c r="K39" s="181" t="s">
        <v>4154</v>
      </c>
      <c r="L39" s="182" t="s">
        <v>1794</v>
      </c>
      <c r="M39" s="182" t="s">
        <v>2489</v>
      </c>
      <c r="N39" s="182" t="s">
        <v>2490</v>
      </c>
      <c r="O39" s="183" t="s">
        <v>2491</v>
      </c>
      <c r="P39" s="184" t="s">
        <v>104</v>
      </c>
      <c r="Q39" s="185" t="s">
        <v>151</v>
      </c>
      <c r="R39" s="186">
        <v>98</v>
      </c>
      <c r="S39" s="187" t="s">
        <v>3263</v>
      </c>
      <c r="T39" s="187" t="s">
        <v>3255</v>
      </c>
      <c r="U39" s="188">
        <v>51</v>
      </c>
      <c r="V39" s="179" t="s">
        <v>3441</v>
      </c>
      <c r="W39" s="187" t="s">
        <v>2491</v>
      </c>
      <c r="X39" s="189">
        <v>96790000</v>
      </c>
      <c r="Y39" s="190"/>
      <c r="Z39" s="210">
        <v>18230985000107</v>
      </c>
      <c r="AA39" s="217"/>
      <c r="AB39" s="218"/>
      <c r="AC39" s="218"/>
      <c r="AD39" s="218"/>
      <c r="AE39" s="218"/>
      <c r="AF39" s="219"/>
      <c r="AG39" s="218"/>
      <c r="AH39" s="218"/>
      <c r="AI39" s="219" t="s">
        <v>3257</v>
      </c>
      <c r="AJ39" s="218"/>
      <c r="AK39" s="218"/>
      <c r="AL39" s="218"/>
      <c r="AM39" s="218"/>
      <c r="AN39" s="230">
        <f t="shared" si="1"/>
        <v>118.5</v>
      </c>
      <c r="AO39" s="220">
        <v>189.99371486847315</v>
      </c>
      <c r="AP39" s="226">
        <f t="shared" si="2"/>
        <v>39.5</v>
      </c>
      <c r="AQ39" s="227">
        <v>79</v>
      </c>
    </row>
    <row r="40" spans="1:43" ht="17.25">
      <c r="A40" s="160" t="s">
        <v>2893</v>
      </c>
      <c r="B40" s="161">
        <v>430192</v>
      </c>
      <c r="C40" s="162">
        <v>0.2976753499980675</v>
      </c>
      <c r="D40" s="163">
        <v>1822</v>
      </c>
      <c r="E40" s="164">
        <v>0.0013287085303736702</v>
      </c>
      <c r="F40" s="165">
        <v>2653.06</v>
      </c>
      <c r="G40" s="169">
        <f>B_DADOS1!$B$4*B_DADOS!E40</f>
        <v>3188.9004728968084</v>
      </c>
      <c r="H40" s="178">
        <f t="shared" si="0"/>
        <v>5841.960472896808</v>
      </c>
      <c r="I40" s="179" t="s">
        <v>4197</v>
      </c>
      <c r="J40" s="222" t="s">
        <v>4376</v>
      </c>
      <c r="K40" s="181" t="s">
        <v>4152</v>
      </c>
      <c r="L40" s="182" t="s">
        <v>1795</v>
      </c>
      <c r="M40" s="182" t="s">
        <v>2492</v>
      </c>
      <c r="N40" s="182" t="s">
        <v>2493</v>
      </c>
      <c r="O40" s="183" t="s">
        <v>2494</v>
      </c>
      <c r="P40" s="184" t="s">
        <v>104</v>
      </c>
      <c r="Q40" s="185" t="s">
        <v>152</v>
      </c>
      <c r="R40" s="186">
        <v>110</v>
      </c>
      <c r="S40" s="187" t="s">
        <v>2495</v>
      </c>
      <c r="T40" s="187" t="s">
        <v>3255</v>
      </c>
      <c r="U40" s="188">
        <v>54</v>
      </c>
      <c r="V40" s="179" t="s">
        <v>3442</v>
      </c>
      <c r="W40" s="187" t="s">
        <v>2494</v>
      </c>
      <c r="X40" s="189">
        <v>99795000</v>
      </c>
      <c r="Y40" s="190"/>
      <c r="Z40" s="210">
        <v>14436782000110</v>
      </c>
      <c r="AA40" s="217"/>
      <c r="AB40" s="218"/>
      <c r="AC40" s="218"/>
      <c r="AD40" s="218"/>
      <c r="AE40" s="218"/>
      <c r="AF40" s="219"/>
      <c r="AG40" s="218"/>
      <c r="AH40" s="218"/>
      <c r="AI40" s="219" t="s">
        <v>3257</v>
      </c>
      <c r="AJ40" s="218"/>
      <c r="AK40" s="218"/>
      <c r="AL40" s="218"/>
      <c r="AM40" s="218"/>
      <c r="AN40" s="230">
        <f t="shared" si="1"/>
        <v>79.5</v>
      </c>
      <c r="AO40" s="220">
        <v>128.2264161785048</v>
      </c>
      <c r="AP40" s="226">
        <f t="shared" si="2"/>
        <v>26.5</v>
      </c>
      <c r="AQ40" s="227">
        <v>53</v>
      </c>
    </row>
    <row r="41" spans="1:43" ht="17.25">
      <c r="A41" s="160" t="s">
        <v>2894</v>
      </c>
      <c r="B41" s="161">
        <v>430195</v>
      </c>
      <c r="C41" s="162">
        <v>0.2927918086134553</v>
      </c>
      <c r="D41" s="163">
        <v>2550</v>
      </c>
      <c r="E41" s="164">
        <v>0.001374499365876182</v>
      </c>
      <c r="F41" s="165">
        <v>2653.06</v>
      </c>
      <c r="G41" s="169">
        <f>B_DADOS1!$B$4*B_DADOS!E41</f>
        <v>3298.7984781028367</v>
      </c>
      <c r="H41" s="178">
        <f t="shared" si="0"/>
        <v>5951.858478102837</v>
      </c>
      <c r="I41" s="179" t="s">
        <v>4198</v>
      </c>
      <c r="J41" s="222" t="s">
        <v>4377</v>
      </c>
      <c r="K41" s="181" t="s">
        <v>4152</v>
      </c>
      <c r="L41" s="182" t="s">
        <v>1796</v>
      </c>
      <c r="M41" s="182" t="s">
        <v>2496</v>
      </c>
      <c r="N41" s="182" t="s">
        <v>2497</v>
      </c>
      <c r="O41" s="183" t="s">
        <v>2498</v>
      </c>
      <c r="P41" s="184" t="s">
        <v>104</v>
      </c>
      <c r="Q41" s="185" t="s">
        <v>153</v>
      </c>
      <c r="R41" s="186">
        <v>735</v>
      </c>
      <c r="S41" s="187" t="s">
        <v>3258</v>
      </c>
      <c r="T41" s="187" t="s">
        <v>3255</v>
      </c>
      <c r="U41" s="188">
        <v>54</v>
      </c>
      <c r="V41" s="179" t="s">
        <v>3443</v>
      </c>
      <c r="W41" s="187" t="s">
        <v>2498</v>
      </c>
      <c r="X41" s="189">
        <v>99585000</v>
      </c>
      <c r="Y41" s="190"/>
      <c r="Z41" s="210">
        <v>14292251000100</v>
      </c>
      <c r="AA41" s="217"/>
      <c r="AB41" s="218"/>
      <c r="AC41" s="218"/>
      <c r="AD41" s="218"/>
      <c r="AE41" s="218"/>
      <c r="AF41" s="219"/>
      <c r="AG41" s="218"/>
      <c r="AH41" s="218"/>
      <c r="AI41" s="219" t="s">
        <v>3257</v>
      </c>
      <c r="AJ41" s="218"/>
      <c r="AK41" s="218"/>
      <c r="AL41" s="218"/>
      <c r="AM41" s="218"/>
      <c r="AN41" s="230">
        <f t="shared" si="1"/>
        <v>108</v>
      </c>
      <c r="AO41" s="220">
        <v>172.9289464859737</v>
      </c>
      <c r="AP41" s="226">
        <f t="shared" si="2"/>
        <v>36</v>
      </c>
      <c r="AQ41" s="228">
        <v>72</v>
      </c>
    </row>
    <row r="42" spans="1:43" ht="17.25">
      <c r="A42" s="160" t="s">
        <v>2895</v>
      </c>
      <c r="B42" s="161">
        <v>430180</v>
      </c>
      <c r="C42" s="162">
        <v>0.4057627040873881</v>
      </c>
      <c r="D42" s="163">
        <v>5183</v>
      </c>
      <c r="E42" s="164">
        <v>0.002118672852471567</v>
      </c>
      <c r="F42" s="165">
        <v>2653.06</v>
      </c>
      <c r="G42" s="169">
        <f>B_DADOS1!$B$4*B_DADOS!E42</f>
        <v>5084.814845931761</v>
      </c>
      <c r="H42" s="178">
        <f t="shared" si="0"/>
        <v>7737.874845931761</v>
      </c>
      <c r="I42" s="179" t="s">
        <v>4199</v>
      </c>
      <c r="J42" s="222" t="s">
        <v>4378</v>
      </c>
      <c r="K42" s="181" t="s">
        <v>4152</v>
      </c>
      <c r="L42" s="182" t="s">
        <v>1797</v>
      </c>
      <c r="M42" s="182" t="s">
        <v>2499</v>
      </c>
      <c r="N42" s="182" t="s">
        <v>2500</v>
      </c>
      <c r="O42" s="183" t="s">
        <v>2501</v>
      </c>
      <c r="P42" s="184" t="s">
        <v>104</v>
      </c>
      <c r="Q42" s="185" t="s">
        <v>154</v>
      </c>
      <c r="R42" s="186">
        <v>950</v>
      </c>
      <c r="S42" s="187" t="s">
        <v>2502</v>
      </c>
      <c r="T42" s="187" t="s">
        <v>3255</v>
      </c>
      <c r="U42" s="188">
        <v>54</v>
      </c>
      <c r="V42" s="179" t="s">
        <v>3444</v>
      </c>
      <c r="W42" s="187" t="s">
        <v>2501</v>
      </c>
      <c r="X42" s="189">
        <v>95370000</v>
      </c>
      <c r="Y42" s="190"/>
      <c r="Z42" s="210">
        <v>13824025000151</v>
      </c>
      <c r="AA42" s="217"/>
      <c r="AB42" s="218"/>
      <c r="AC42" s="218"/>
      <c r="AD42" s="218"/>
      <c r="AE42" s="218"/>
      <c r="AF42" s="219"/>
      <c r="AG42" s="218"/>
      <c r="AH42" s="218"/>
      <c r="AI42" s="219" t="s">
        <v>3257</v>
      </c>
      <c r="AJ42" s="218"/>
      <c r="AK42" s="218"/>
      <c r="AL42" s="218"/>
      <c r="AM42" s="218"/>
      <c r="AN42" s="230">
        <f t="shared" si="1"/>
        <v>166.5</v>
      </c>
      <c r="AO42" s="220">
        <v>265.2283413203028</v>
      </c>
      <c r="AP42" s="226">
        <f t="shared" si="2"/>
        <v>55.5</v>
      </c>
      <c r="AQ42" s="228">
        <v>111</v>
      </c>
    </row>
    <row r="43" spans="1:43" ht="17.25">
      <c r="A43" s="160" t="s">
        <v>2896</v>
      </c>
      <c r="B43" s="161">
        <v>430200</v>
      </c>
      <c r="C43" s="162">
        <v>0.4364990021787178</v>
      </c>
      <c r="D43" s="163">
        <v>10866</v>
      </c>
      <c r="E43" s="164">
        <v>0.002546820311132421</v>
      </c>
      <c r="F43" s="165">
        <v>2653.06</v>
      </c>
      <c r="G43" s="169">
        <f>B_DADOS1!$B$4*B_DADOS!E43</f>
        <v>6112.368746717811</v>
      </c>
      <c r="H43" s="178">
        <f t="shared" si="0"/>
        <v>8765.428746717811</v>
      </c>
      <c r="I43" s="179" t="s">
        <v>4200</v>
      </c>
      <c r="J43" s="222" t="s">
        <v>4392</v>
      </c>
      <c r="K43" s="181" t="s">
        <v>4152</v>
      </c>
      <c r="L43" s="182" t="s">
        <v>1798</v>
      </c>
      <c r="M43" s="182" t="s">
        <v>2503</v>
      </c>
      <c r="N43" s="182" t="s">
        <v>2504</v>
      </c>
      <c r="O43" s="183" t="s">
        <v>2505</v>
      </c>
      <c r="P43" s="184" t="s">
        <v>104</v>
      </c>
      <c r="Q43" s="185" t="s">
        <v>155</v>
      </c>
      <c r="R43" s="186">
        <v>1177</v>
      </c>
      <c r="S43" s="187" t="s">
        <v>3258</v>
      </c>
      <c r="T43" s="187" t="s">
        <v>3255</v>
      </c>
      <c r="U43" s="188">
        <v>54</v>
      </c>
      <c r="V43" s="179" t="s">
        <v>3445</v>
      </c>
      <c r="W43" s="187" t="s">
        <v>2505</v>
      </c>
      <c r="X43" s="189">
        <v>99360000</v>
      </c>
      <c r="Y43" s="190"/>
      <c r="Z43" s="210">
        <v>14022920000115</v>
      </c>
      <c r="AA43" s="217"/>
      <c r="AB43" s="218"/>
      <c r="AC43" s="218"/>
      <c r="AD43" s="218"/>
      <c r="AE43" s="218"/>
      <c r="AF43" s="219"/>
      <c r="AG43" s="218"/>
      <c r="AH43" s="218"/>
      <c r="AI43" s="219" t="s">
        <v>3257</v>
      </c>
      <c r="AJ43" s="218"/>
      <c r="AK43" s="218"/>
      <c r="AL43" s="218"/>
      <c r="AM43" s="218"/>
      <c r="AN43" s="230">
        <f t="shared" si="1"/>
        <v>192</v>
      </c>
      <c r="AO43" s="220">
        <v>306.960619514791</v>
      </c>
      <c r="AP43" s="226">
        <f t="shared" si="2"/>
        <v>64</v>
      </c>
      <c r="AQ43" s="227">
        <v>128</v>
      </c>
    </row>
    <row r="44" spans="1:43" ht="17.25">
      <c r="A44" s="160" t="s">
        <v>2897</v>
      </c>
      <c r="B44" s="161">
        <v>430205</v>
      </c>
      <c r="C44" s="162">
        <v>0.4342772904765299</v>
      </c>
      <c r="D44" s="163">
        <v>2373</v>
      </c>
      <c r="E44" s="164">
        <v>0.0020168164484912383</v>
      </c>
      <c r="F44" s="165">
        <v>2653.06</v>
      </c>
      <c r="G44" s="169">
        <f>B_DADOS1!$B$4*B_DADOS!E44</f>
        <v>4840.359476378972</v>
      </c>
      <c r="H44" s="178">
        <f t="shared" si="0"/>
        <v>7493.419476378973</v>
      </c>
      <c r="I44" s="179" t="s">
        <v>4201</v>
      </c>
      <c r="J44" s="222" t="s">
        <v>2506</v>
      </c>
      <c r="K44" s="181" t="s">
        <v>4152</v>
      </c>
      <c r="L44" s="182" t="s">
        <v>1799</v>
      </c>
      <c r="M44" s="182" t="s">
        <v>2507</v>
      </c>
      <c r="N44" s="182" t="s">
        <v>2508</v>
      </c>
      <c r="O44" s="183" t="s">
        <v>2509</v>
      </c>
      <c r="P44" s="184" t="s">
        <v>104</v>
      </c>
      <c r="Q44" s="185" t="s">
        <v>156</v>
      </c>
      <c r="R44" s="186">
        <v>0</v>
      </c>
      <c r="S44" s="187" t="s">
        <v>3258</v>
      </c>
      <c r="T44" s="187" t="s">
        <v>3255</v>
      </c>
      <c r="U44" s="188">
        <v>54</v>
      </c>
      <c r="V44" s="179" t="s">
        <v>3446</v>
      </c>
      <c r="W44" s="187" t="s">
        <v>2509</v>
      </c>
      <c r="X44" s="189">
        <v>99650000</v>
      </c>
      <c r="Y44" s="190"/>
      <c r="Z44" s="210">
        <v>13737985000184</v>
      </c>
      <c r="AA44" s="217"/>
      <c r="AB44" s="218"/>
      <c r="AC44" s="218"/>
      <c r="AD44" s="218"/>
      <c r="AE44" s="218"/>
      <c r="AF44" s="219"/>
      <c r="AG44" s="218"/>
      <c r="AH44" s="218"/>
      <c r="AI44" s="219" t="s">
        <v>3257</v>
      </c>
      <c r="AJ44" s="218"/>
      <c r="AK44" s="218"/>
      <c r="AL44" s="218"/>
      <c r="AM44" s="218"/>
      <c r="AN44" s="230">
        <f t="shared" si="1"/>
        <v>108</v>
      </c>
      <c r="AO44" s="220">
        <v>172.98561167203837</v>
      </c>
      <c r="AP44" s="226">
        <f t="shared" si="2"/>
        <v>36</v>
      </c>
      <c r="AQ44" s="227">
        <v>72</v>
      </c>
    </row>
    <row r="45" spans="1:43" ht="17.25">
      <c r="A45" s="160" t="s">
        <v>2898</v>
      </c>
      <c r="B45" s="161">
        <v>430210</v>
      </c>
      <c r="C45" s="162">
        <v>0.2651162711374422</v>
      </c>
      <c r="D45" s="163">
        <v>117227</v>
      </c>
      <c r="E45" s="164">
        <v>0.002210014508464854</v>
      </c>
      <c r="F45" s="165">
        <v>2653.06</v>
      </c>
      <c r="G45" s="169">
        <f>B_DADOS1!$B$4*B_DADOS!E45</f>
        <v>5304.03482031565</v>
      </c>
      <c r="H45" s="178">
        <f t="shared" si="0"/>
        <v>7957.0948203156495</v>
      </c>
      <c r="I45" s="179" t="s">
        <v>4202</v>
      </c>
      <c r="J45" s="222" t="s">
        <v>2510</v>
      </c>
      <c r="K45" s="181" t="s">
        <v>4152</v>
      </c>
      <c r="L45" s="182" t="s">
        <v>1800</v>
      </c>
      <c r="M45" s="182" t="s">
        <v>2511</v>
      </c>
      <c r="N45" s="182" t="s">
        <v>2512</v>
      </c>
      <c r="O45" s="183" t="s">
        <v>2513</v>
      </c>
      <c r="P45" s="184" t="s">
        <v>104</v>
      </c>
      <c r="Q45" s="185" t="s">
        <v>157</v>
      </c>
      <c r="R45" s="186">
        <v>1479</v>
      </c>
      <c r="S45" s="187" t="s">
        <v>2514</v>
      </c>
      <c r="T45" s="187" t="s">
        <v>3262</v>
      </c>
      <c r="U45" s="188">
        <v>54</v>
      </c>
      <c r="V45" s="179" t="s">
        <v>3447</v>
      </c>
      <c r="W45" s="187" t="s">
        <v>2513</v>
      </c>
      <c r="X45" s="189">
        <v>95700000</v>
      </c>
      <c r="Y45" s="190"/>
      <c r="Z45" s="210">
        <v>15135785000187</v>
      </c>
      <c r="AA45" s="217"/>
      <c r="AB45" s="218"/>
      <c r="AC45" s="218"/>
      <c r="AD45" s="218"/>
      <c r="AE45" s="218"/>
      <c r="AF45" s="219"/>
      <c r="AG45" s="218"/>
      <c r="AH45" s="218"/>
      <c r="AI45" s="219" t="s">
        <v>3257</v>
      </c>
      <c r="AJ45" s="218"/>
      <c r="AK45" s="218"/>
      <c r="AL45" s="218"/>
      <c r="AM45" s="218"/>
      <c r="AN45" s="230">
        <f t="shared" si="1"/>
        <v>207</v>
      </c>
      <c r="AO45" s="220">
        <v>331.53525909661334</v>
      </c>
      <c r="AP45" s="226">
        <f t="shared" si="2"/>
        <v>69</v>
      </c>
      <c r="AQ45" s="227">
        <v>138</v>
      </c>
    </row>
    <row r="46" spans="1:43" ht="17.25">
      <c r="A46" s="160" t="s">
        <v>2899</v>
      </c>
      <c r="B46" s="161">
        <v>430215</v>
      </c>
      <c r="C46" s="162">
        <v>0.3751469234612264</v>
      </c>
      <c r="D46" s="163">
        <v>2138</v>
      </c>
      <c r="E46" s="164">
        <v>0.001715169869142206</v>
      </c>
      <c r="F46" s="165">
        <v>2653.06</v>
      </c>
      <c r="G46" s="169">
        <f>B_DADOS1!$B$4*B_DADOS!E46</f>
        <v>4116.407685941294</v>
      </c>
      <c r="H46" s="178">
        <f t="shared" si="0"/>
        <v>6769.467685941294</v>
      </c>
      <c r="I46" s="179" t="s">
        <v>4203</v>
      </c>
      <c r="J46" s="222" t="s">
        <v>4379</v>
      </c>
      <c r="K46" s="181" t="s">
        <v>4153</v>
      </c>
      <c r="L46" s="182" t="s">
        <v>1801</v>
      </c>
      <c r="M46" s="182" t="s">
        <v>550</v>
      </c>
      <c r="N46" s="182" t="s">
        <v>551</v>
      </c>
      <c r="O46" s="183" t="s">
        <v>552</v>
      </c>
      <c r="P46" s="184" t="s">
        <v>104</v>
      </c>
      <c r="Q46" s="185" t="s">
        <v>158</v>
      </c>
      <c r="R46" s="186" t="s">
        <v>3261</v>
      </c>
      <c r="S46" s="187" t="s">
        <v>3258</v>
      </c>
      <c r="T46" s="187" t="s">
        <v>3255</v>
      </c>
      <c r="U46" s="188">
        <v>55</v>
      </c>
      <c r="V46" s="179" t="s">
        <v>3448</v>
      </c>
      <c r="W46" s="187" t="s">
        <v>552</v>
      </c>
      <c r="X46" s="189">
        <v>98335000</v>
      </c>
      <c r="Y46" s="190"/>
      <c r="Z46" s="210">
        <v>13904470000121</v>
      </c>
      <c r="AA46" s="217"/>
      <c r="AB46" s="218"/>
      <c r="AC46" s="218"/>
      <c r="AD46" s="218"/>
      <c r="AE46" s="218"/>
      <c r="AF46" s="219"/>
      <c r="AG46" s="218"/>
      <c r="AH46" s="218"/>
      <c r="AI46" s="219" t="s">
        <v>3257</v>
      </c>
      <c r="AJ46" s="218"/>
      <c r="AK46" s="218"/>
      <c r="AL46" s="218"/>
      <c r="AM46" s="218"/>
      <c r="AN46" s="230">
        <f t="shared" si="1"/>
        <v>91.5</v>
      </c>
      <c r="AO46" s="220">
        <v>146.3060579523866</v>
      </c>
      <c r="AP46" s="226">
        <f t="shared" si="2"/>
        <v>30.5</v>
      </c>
      <c r="AQ46" s="227">
        <v>61</v>
      </c>
    </row>
    <row r="47" spans="1:43" ht="17.25">
      <c r="A47" s="160" t="s">
        <v>2900</v>
      </c>
      <c r="B47" s="161">
        <v>430220</v>
      </c>
      <c r="C47" s="162">
        <v>0.2504942781911389</v>
      </c>
      <c r="D47" s="163">
        <v>6687</v>
      </c>
      <c r="E47" s="164">
        <v>0.0013588987620128728</v>
      </c>
      <c r="F47" s="165">
        <v>2653.06</v>
      </c>
      <c r="G47" s="169">
        <f>B_DADOS1!$B$4*B_DADOS!E47</f>
        <v>3261.3570288308947</v>
      </c>
      <c r="H47" s="178">
        <f t="shared" si="0"/>
        <v>5914.417028830894</v>
      </c>
      <c r="I47" s="179" t="s">
        <v>4204</v>
      </c>
      <c r="J47" s="222" t="s">
        <v>4380</v>
      </c>
      <c r="K47" s="181" t="s">
        <v>4153</v>
      </c>
      <c r="L47" s="182" t="s">
        <v>1802</v>
      </c>
      <c r="M47" s="182" t="s">
        <v>553</v>
      </c>
      <c r="N47" s="182" t="s">
        <v>554</v>
      </c>
      <c r="O47" s="183" t="s">
        <v>555</v>
      </c>
      <c r="P47" s="184" t="s">
        <v>104</v>
      </c>
      <c r="Q47" s="185" t="s">
        <v>159</v>
      </c>
      <c r="R47" s="186">
        <v>271</v>
      </c>
      <c r="S47" s="187" t="s">
        <v>556</v>
      </c>
      <c r="T47" s="187" t="s">
        <v>3255</v>
      </c>
      <c r="U47" s="188">
        <v>55</v>
      </c>
      <c r="V47" s="179" t="s">
        <v>3449</v>
      </c>
      <c r="W47" s="187" t="s">
        <v>555</v>
      </c>
      <c r="X47" s="189">
        <v>98918000</v>
      </c>
      <c r="Y47" s="190"/>
      <c r="Z47" s="210">
        <v>14368361000108</v>
      </c>
      <c r="AA47" s="217"/>
      <c r="AB47" s="218"/>
      <c r="AC47" s="218"/>
      <c r="AD47" s="218"/>
      <c r="AE47" s="218"/>
      <c r="AF47" s="219"/>
      <c r="AG47" s="218"/>
      <c r="AH47" s="218"/>
      <c r="AI47" s="219" t="s">
        <v>3257</v>
      </c>
      <c r="AJ47" s="218"/>
      <c r="AK47" s="218"/>
      <c r="AL47" s="218"/>
      <c r="AM47" s="218"/>
      <c r="AN47" s="230">
        <f t="shared" si="1"/>
        <v>81</v>
      </c>
      <c r="AO47" s="220">
        <v>130.17698769329536</v>
      </c>
      <c r="AP47" s="226">
        <f t="shared" si="2"/>
        <v>27</v>
      </c>
      <c r="AQ47" s="227">
        <v>54</v>
      </c>
    </row>
    <row r="48" spans="1:43" ht="17.25">
      <c r="A48" s="160" t="s">
        <v>2901</v>
      </c>
      <c r="B48" s="161">
        <v>430222</v>
      </c>
      <c r="C48" s="162">
        <v>0.34335970279358136</v>
      </c>
      <c r="D48" s="163">
        <v>2497</v>
      </c>
      <c r="E48" s="164">
        <v>0.001606818044145545</v>
      </c>
      <c r="F48" s="165">
        <v>2653.06</v>
      </c>
      <c r="G48" s="169">
        <f>B_DADOS1!$B$4*B_DADOS!E48</f>
        <v>3856.3633059493077</v>
      </c>
      <c r="H48" s="178">
        <f t="shared" si="0"/>
        <v>6509.423305949307</v>
      </c>
      <c r="I48" s="179" t="s">
        <v>4205</v>
      </c>
      <c r="J48" s="222" t="s">
        <v>557</v>
      </c>
      <c r="K48" s="181" t="s">
        <v>4153</v>
      </c>
      <c r="L48" s="182" t="s">
        <v>1803</v>
      </c>
      <c r="M48" s="182" t="s">
        <v>558</v>
      </c>
      <c r="N48" s="182" t="s">
        <v>559</v>
      </c>
      <c r="O48" s="183" t="s">
        <v>560</v>
      </c>
      <c r="P48" s="184" t="s">
        <v>104</v>
      </c>
      <c r="Q48" s="185" t="s">
        <v>160</v>
      </c>
      <c r="R48" s="186">
        <v>1170</v>
      </c>
      <c r="S48" s="187" t="s">
        <v>561</v>
      </c>
      <c r="T48" s="187" t="s">
        <v>3255</v>
      </c>
      <c r="U48" s="188">
        <v>55</v>
      </c>
      <c r="V48" s="179" t="s">
        <v>3450</v>
      </c>
      <c r="W48" s="187" t="s">
        <v>560</v>
      </c>
      <c r="X48" s="189">
        <v>98118000</v>
      </c>
      <c r="Y48" s="190"/>
      <c r="Z48" s="210">
        <v>14380626000185</v>
      </c>
      <c r="AA48" s="217"/>
      <c r="AB48" s="218"/>
      <c r="AC48" s="218"/>
      <c r="AD48" s="218"/>
      <c r="AE48" s="218"/>
      <c r="AF48" s="219"/>
      <c r="AG48" s="218"/>
      <c r="AH48" s="218"/>
      <c r="AI48" s="219" t="s">
        <v>3257</v>
      </c>
      <c r="AJ48" s="218"/>
      <c r="AK48" s="218"/>
      <c r="AL48" s="218"/>
      <c r="AM48" s="218"/>
      <c r="AN48" s="230">
        <f t="shared" si="1"/>
        <v>108</v>
      </c>
      <c r="AO48" s="220">
        <v>173.7323673398544</v>
      </c>
      <c r="AP48" s="226">
        <f t="shared" si="2"/>
        <v>36</v>
      </c>
      <c r="AQ48" s="227">
        <v>72</v>
      </c>
    </row>
    <row r="49" spans="1:43" ht="17.25">
      <c r="A49" s="160" t="s">
        <v>2902</v>
      </c>
      <c r="B49" s="161">
        <v>430223</v>
      </c>
      <c r="C49" s="162">
        <v>0.387690582467799</v>
      </c>
      <c r="D49" s="163">
        <v>2411</v>
      </c>
      <c r="E49" s="164">
        <v>0.0018047598777897022</v>
      </c>
      <c r="F49" s="165">
        <v>2653.06</v>
      </c>
      <c r="G49" s="169">
        <f>B_DADOS1!$B$4*B_DADOS!E49</f>
        <v>4331.423706695286</v>
      </c>
      <c r="H49" s="178">
        <f t="shared" si="0"/>
        <v>6984.483706695286</v>
      </c>
      <c r="I49" s="179" t="s">
        <v>4206</v>
      </c>
      <c r="J49" s="222" t="s">
        <v>4381</v>
      </c>
      <c r="K49" s="181" t="s">
        <v>4153</v>
      </c>
      <c r="L49" s="182" t="s">
        <v>1804</v>
      </c>
      <c r="M49" s="182" t="s">
        <v>562</v>
      </c>
      <c r="N49" s="182" t="s">
        <v>115</v>
      </c>
      <c r="O49" s="183" t="s">
        <v>563</v>
      </c>
      <c r="P49" s="184" t="s">
        <v>104</v>
      </c>
      <c r="Q49" s="193" t="s">
        <v>161</v>
      </c>
      <c r="R49" s="186" t="s">
        <v>3261</v>
      </c>
      <c r="S49" s="187" t="s">
        <v>564</v>
      </c>
      <c r="T49" s="187" t="s">
        <v>3255</v>
      </c>
      <c r="U49" s="188">
        <v>55</v>
      </c>
      <c r="V49" s="179" t="s">
        <v>3451</v>
      </c>
      <c r="W49" s="187" t="s">
        <v>563</v>
      </c>
      <c r="X49" s="189">
        <v>98120000</v>
      </c>
      <c r="Y49" s="190"/>
      <c r="Z49" s="210">
        <v>14429311000185</v>
      </c>
      <c r="AA49" s="217"/>
      <c r="AB49" s="218"/>
      <c r="AC49" s="218"/>
      <c r="AD49" s="218"/>
      <c r="AE49" s="218"/>
      <c r="AF49" s="219"/>
      <c r="AG49" s="218"/>
      <c r="AH49" s="218"/>
      <c r="AI49" s="219" t="s">
        <v>3257</v>
      </c>
      <c r="AJ49" s="218"/>
      <c r="AK49" s="218"/>
      <c r="AL49" s="218"/>
      <c r="AM49" s="218"/>
      <c r="AN49" s="230">
        <f t="shared" si="1"/>
        <v>90</v>
      </c>
      <c r="AO49" s="220">
        <v>143.43287101828545</v>
      </c>
      <c r="AP49" s="226">
        <f t="shared" si="2"/>
        <v>30</v>
      </c>
      <c r="AQ49" s="227">
        <v>60</v>
      </c>
    </row>
    <row r="50" spans="1:43" ht="17.25">
      <c r="A50" s="160" t="s">
        <v>2903</v>
      </c>
      <c r="B50" s="161">
        <v>430225</v>
      </c>
      <c r="C50" s="162">
        <v>0.23189762691461888</v>
      </c>
      <c r="D50" s="163">
        <v>2663</v>
      </c>
      <c r="E50" s="164">
        <v>0.0006817056860343221</v>
      </c>
      <c r="F50" s="165">
        <v>2653.06</v>
      </c>
      <c r="G50" s="169">
        <f>B_DADOS1!$B$4*B_DADOS!E50</f>
        <v>1636.093646482373</v>
      </c>
      <c r="H50" s="178">
        <f t="shared" si="0"/>
        <v>4289.153646482373</v>
      </c>
      <c r="I50" s="179" t="s">
        <v>4207</v>
      </c>
      <c r="J50" s="222" t="s">
        <v>4382</v>
      </c>
      <c r="K50" s="181" t="s">
        <v>4152</v>
      </c>
      <c r="L50" s="182" t="s">
        <v>1805</v>
      </c>
      <c r="M50" s="182" t="s">
        <v>565</v>
      </c>
      <c r="N50" s="182" t="s">
        <v>566</v>
      </c>
      <c r="O50" s="183"/>
      <c r="P50" s="184" t="s">
        <v>104</v>
      </c>
      <c r="Q50" s="194"/>
      <c r="R50" s="186"/>
      <c r="S50" s="187"/>
      <c r="T50" s="187"/>
      <c r="U50" s="188"/>
      <c r="V50" s="179" t="s">
        <v>3412</v>
      </c>
      <c r="W50" s="187"/>
      <c r="X50" s="189"/>
      <c r="Y50" s="190"/>
      <c r="Z50" s="210"/>
      <c r="AA50" s="217"/>
      <c r="AB50" s="218"/>
      <c r="AC50" s="218"/>
      <c r="AD50" s="218"/>
      <c r="AE50" s="218"/>
      <c r="AF50" s="219"/>
      <c r="AG50" s="218"/>
      <c r="AH50" s="218"/>
      <c r="AI50" s="219"/>
      <c r="AJ50" s="218"/>
      <c r="AK50" s="218"/>
      <c r="AL50" s="218"/>
      <c r="AM50" s="218"/>
      <c r="AN50" s="230">
        <f t="shared" si="1"/>
        <v>55.5</v>
      </c>
      <c r="AO50" s="220">
        <v>88.94852808756724</v>
      </c>
      <c r="AP50" s="226">
        <f t="shared" si="2"/>
        <v>18.5</v>
      </c>
      <c r="AQ50" s="227">
        <v>37</v>
      </c>
    </row>
    <row r="51" spans="1:43" ht="17.25">
      <c r="A51" s="160" t="s">
        <v>2904</v>
      </c>
      <c r="B51" s="161">
        <v>430230</v>
      </c>
      <c r="C51" s="162">
        <v>0.37841016498521207</v>
      </c>
      <c r="D51" s="163">
        <v>11326</v>
      </c>
      <c r="E51" s="164">
        <v>0.002221666528538427</v>
      </c>
      <c r="F51" s="165">
        <v>2653.06</v>
      </c>
      <c r="G51" s="169">
        <f>B_DADOS1!$B$4*B_DADOS!E51</f>
        <v>5331.999668492225</v>
      </c>
      <c r="H51" s="178">
        <f t="shared" si="0"/>
        <v>7985.059668492226</v>
      </c>
      <c r="I51" s="179" t="s">
        <v>4208</v>
      </c>
      <c r="J51" s="222" t="s">
        <v>567</v>
      </c>
      <c r="K51" s="181" t="s">
        <v>4152</v>
      </c>
      <c r="L51" s="182" t="s">
        <v>1806</v>
      </c>
      <c r="M51" s="182" t="s">
        <v>568</v>
      </c>
      <c r="N51" s="182" t="s">
        <v>569</v>
      </c>
      <c r="O51" s="183" t="s">
        <v>570</v>
      </c>
      <c r="P51" s="184" t="s">
        <v>104</v>
      </c>
      <c r="Q51" s="185" t="s">
        <v>162</v>
      </c>
      <c r="R51" s="186">
        <v>623</v>
      </c>
      <c r="S51" s="187" t="s">
        <v>3263</v>
      </c>
      <c r="T51" s="187" t="s">
        <v>3255</v>
      </c>
      <c r="U51" s="188">
        <v>54</v>
      </c>
      <c r="V51" s="179" t="s">
        <v>3452</v>
      </c>
      <c r="W51" s="187" t="s">
        <v>570</v>
      </c>
      <c r="X51" s="189">
        <v>95290000</v>
      </c>
      <c r="Y51" s="190"/>
      <c r="Z51" s="210">
        <v>14949547000142</v>
      </c>
      <c r="AA51" s="217"/>
      <c r="AB51" s="218"/>
      <c r="AC51" s="218"/>
      <c r="AD51" s="218"/>
      <c r="AE51" s="218"/>
      <c r="AF51" s="219"/>
      <c r="AG51" s="218"/>
      <c r="AH51" s="218"/>
      <c r="AI51" s="219" t="s">
        <v>3257</v>
      </c>
      <c r="AJ51" s="218"/>
      <c r="AK51" s="218"/>
      <c r="AL51" s="218"/>
      <c r="AM51" s="218"/>
      <c r="AN51" s="230">
        <f t="shared" si="1"/>
        <v>115.5</v>
      </c>
      <c r="AO51" s="220">
        <v>184.6241823635489</v>
      </c>
      <c r="AP51" s="226">
        <f t="shared" si="2"/>
        <v>38.5</v>
      </c>
      <c r="AQ51" s="227">
        <v>77</v>
      </c>
    </row>
    <row r="52" spans="1:43" ht="17.25">
      <c r="A52" s="160" t="s">
        <v>2905</v>
      </c>
      <c r="B52" s="161">
        <v>430235</v>
      </c>
      <c r="C52" s="162">
        <v>0.2811160112880329</v>
      </c>
      <c r="D52" s="163">
        <v>13022</v>
      </c>
      <c r="E52" s="164">
        <v>0.001685356693038486</v>
      </c>
      <c r="F52" s="165">
        <v>2653.06</v>
      </c>
      <c r="G52" s="169">
        <f>B_DADOS1!$B$4*B_DADOS!E52</f>
        <v>4044.8560632923663</v>
      </c>
      <c r="H52" s="178">
        <f t="shared" si="0"/>
        <v>6697.916063292367</v>
      </c>
      <c r="I52" s="179" t="s">
        <v>4209</v>
      </c>
      <c r="J52" s="222" t="s">
        <v>4383</v>
      </c>
      <c r="K52" s="181" t="s">
        <v>4154</v>
      </c>
      <c r="L52" s="182" t="s">
        <v>1807</v>
      </c>
      <c r="M52" s="182" t="s">
        <v>571</v>
      </c>
      <c r="N52" s="182" t="s">
        <v>572</v>
      </c>
      <c r="O52" s="183" t="s">
        <v>573</v>
      </c>
      <c r="P52" s="184" t="s">
        <v>104</v>
      </c>
      <c r="Q52" s="185" t="s">
        <v>163</v>
      </c>
      <c r="R52" s="186">
        <v>65</v>
      </c>
      <c r="S52" s="187" t="s">
        <v>574</v>
      </c>
      <c r="T52" s="187" t="s">
        <v>3255</v>
      </c>
      <c r="U52" s="188">
        <v>51</v>
      </c>
      <c r="V52" s="179" t="s">
        <v>3453</v>
      </c>
      <c r="W52" s="187" t="s">
        <v>573</v>
      </c>
      <c r="X52" s="189">
        <v>95765000</v>
      </c>
      <c r="Y52" s="190"/>
      <c r="Z52" s="210">
        <v>14333269000102</v>
      </c>
      <c r="AA52" s="217"/>
      <c r="AB52" s="218"/>
      <c r="AC52" s="218"/>
      <c r="AD52" s="218"/>
      <c r="AE52" s="218"/>
      <c r="AF52" s="219"/>
      <c r="AG52" s="218"/>
      <c r="AH52" s="218"/>
      <c r="AI52" s="219" t="s">
        <v>3257</v>
      </c>
      <c r="AJ52" s="218"/>
      <c r="AK52" s="218"/>
      <c r="AL52" s="218"/>
      <c r="AM52" s="218"/>
      <c r="AN52" s="230">
        <f t="shared" si="1"/>
        <v>57</v>
      </c>
      <c r="AO52" s="220">
        <v>91.22965467683203</v>
      </c>
      <c r="AP52" s="226">
        <f t="shared" si="2"/>
        <v>19</v>
      </c>
      <c r="AQ52" s="227">
        <v>38</v>
      </c>
    </row>
    <row r="53" spans="1:43" ht="17.25">
      <c r="A53" s="160" t="s">
        <v>2906</v>
      </c>
      <c r="B53" s="161">
        <v>430237</v>
      </c>
      <c r="C53" s="162">
        <v>0.4439380502114381</v>
      </c>
      <c r="D53" s="163">
        <v>2432</v>
      </c>
      <c r="E53" s="164">
        <v>0.0020692906730165523</v>
      </c>
      <c r="F53" s="165">
        <v>2653.06</v>
      </c>
      <c r="G53" s="169">
        <f>B_DADOS1!$B$4*B_DADOS!E53</f>
        <v>4966.297615239726</v>
      </c>
      <c r="H53" s="178">
        <f t="shared" si="0"/>
        <v>7619.357615239725</v>
      </c>
      <c r="I53" s="179" t="s">
        <v>4210</v>
      </c>
      <c r="J53" s="222" t="s">
        <v>4384</v>
      </c>
      <c r="K53" s="181" t="s">
        <v>4153</v>
      </c>
      <c r="L53" s="182" t="s">
        <v>1808</v>
      </c>
      <c r="M53" s="182" t="s">
        <v>575</v>
      </c>
      <c r="N53" s="182" t="s">
        <v>576</v>
      </c>
      <c r="O53" s="183" t="s">
        <v>577</v>
      </c>
      <c r="P53" s="184" t="s">
        <v>104</v>
      </c>
      <c r="Q53" s="185" t="s">
        <v>164</v>
      </c>
      <c r="R53" s="186">
        <v>685</v>
      </c>
      <c r="S53" s="187" t="s">
        <v>3255</v>
      </c>
      <c r="T53" s="187" t="s">
        <v>3255</v>
      </c>
      <c r="U53" s="188">
        <v>55</v>
      </c>
      <c r="V53" s="179" t="s">
        <v>3454</v>
      </c>
      <c r="W53" s="187" t="s">
        <v>577</v>
      </c>
      <c r="X53" s="189">
        <v>98575000</v>
      </c>
      <c r="Y53" s="190"/>
      <c r="Z53" s="210">
        <v>14334846000172</v>
      </c>
      <c r="AA53" s="217"/>
      <c r="AB53" s="218"/>
      <c r="AC53" s="218"/>
      <c r="AD53" s="218"/>
      <c r="AE53" s="218"/>
      <c r="AF53" s="219"/>
      <c r="AG53" s="218"/>
      <c r="AH53" s="218"/>
      <c r="AI53" s="219" t="s">
        <v>3257</v>
      </c>
      <c r="AJ53" s="218"/>
      <c r="AK53" s="218"/>
      <c r="AL53" s="218"/>
      <c r="AM53" s="218"/>
      <c r="AN53" s="230">
        <f t="shared" si="1"/>
        <v>121.5</v>
      </c>
      <c r="AO53" s="220">
        <v>194.9874421233309</v>
      </c>
      <c r="AP53" s="226">
        <f t="shared" si="2"/>
        <v>40.5</v>
      </c>
      <c r="AQ53" s="227">
        <v>81</v>
      </c>
    </row>
    <row r="54" spans="1:43" ht="17.25">
      <c r="A54" s="160" t="s">
        <v>2907</v>
      </c>
      <c r="B54" s="161">
        <v>430240</v>
      </c>
      <c r="C54" s="162">
        <v>0.33903123993600837</v>
      </c>
      <c r="D54" s="163">
        <v>12502</v>
      </c>
      <c r="E54" s="164">
        <v>0.002020185439262133</v>
      </c>
      <c r="F54" s="165">
        <v>2653.06</v>
      </c>
      <c r="G54" s="169">
        <f>B_DADOS1!$B$4*B_DADOS!E54</f>
        <v>4848.44505422912</v>
      </c>
      <c r="H54" s="178">
        <f t="shared" si="0"/>
        <v>7501.505054229119</v>
      </c>
      <c r="I54" s="179" t="s">
        <v>4211</v>
      </c>
      <c r="J54" s="222" t="s">
        <v>4385</v>
      </c>
      <c r="K54" s="181" t="s">
        <v>4154</v>
      </c>
      <c r="L54" s="182" t="s">
        <v>1809</v>
      </c>
      <c r="M54" s="182" t="s">
        <v>578</v>
      </c>
      <c r="N54" s="182" t="s">
        <v>579</v>
      </c>
      <c r="O54" s="183" t="s">
        <v>580</v>
      </c>
      <c r="P54" s="184" t="s">
        <v>104</v>
      </c>
      <c r="Q54" s="185" t="s">
        <v>165</v>
      </c>
      <c r="R54" s="186">
        <v>100</v>
      </c>
      <c r="S54" s="187" t="s">
        <v>3258</v>
      </c>
      <c r="T54" s="187" t="s">
        <v>3255</v>
      </c>
      <c r="U54" s="188">
        <v>51</v>
      </c>
      <c r="V54" s="179" t="s">
        <v>3455</v>
      </c>
      <c r="W54" s="187" t="s">
        <v>580</v>
      </c>
      <c r="X54" s="189">
        <v>95870000</v>
      </c>
      <c r="Y54" s="190"/>
      <c r="Z54" s="210">
        <v>14370391000140</v>
      </c>
      <c r="AA54" s="217"/>
      <c r="AB54" s="218"/>
      <c r="AC54" s="218"/>
      <c r="AD54" s="218"/>
      <c r="AE54" s="218"/>
      <c r="AF54" s="219"/>
      <c r="AG54" s="218"/>
      <c r="AH54" s="218"/>
      <c r="AI54" s="219" t="s">
        <v>3257</v>
      </c>
      <c r="AJ54" s="218"/>
      <c r="AK54" s="218"/>
      <c r="AL54" s="218"/>
      <c r="AM54" s="218"/>
      <c r="AN54" s="230">
        <f t="shared" si="1"/>
        <v>108</v>
      </c>
      <c r="AO54" s="220">
        <v>172.12621610166568</v>
      </c>
      <c r="AP54" s="226">
        <f t="shared" si="2"/>
        <v>36</v>
      </c>
      <c r="AQ54" s="227">
        <v>72</v>
      </c>
    </row>
    <row r="55" spans="1:43" ht="17.25">
      <c r="A55" s="160" t="s">
        <v>2908</v>
      </c>
      <c r="B55" s="161">
        <v>430245</v>
      </c>
      <c r="C55" s="162">
        <v>0.34377689480592577</v>
      </c>
      <c r="D55" s="163">
        <v>7575</v>
      </c>
      <c r="E55" s="164">
        <v>0.0019001534495169013</v>
      </c>
      <c r="F55" s="165">
        <v>2653.06</v>
      </c>
      <c r="G55" s="169">
        <f>B_DADOS1!$B$4*B_DADOS!E55</f>
        <v>4560.368278840563</v>
      </c>
      <c r="H55" s="178">
        <f t="shared" si="0"/>
        <v>7213.4282788405635</v>
      </c>
      <c r="I55" s="179" t="s">
        <v>4212</v>
      </c>
      <c r="J55" s="222" t="s">
        <v>4386</v>
      </c>
      <c r="K55" s="181" t="s">
        <v>4154</v>
      </c>
      <c r="L55" s="182" t="s">
        <v>1810</v>
      </c>
      <c r="M55" s="182" t="s">
        <v>581</v>
      </c>
      <c r="N55" s="182" t="s">
        <v>582</v>
      </c>
      <c r="O55" s="183" t="s">
        <v>583</v>
      </c>
      <c r="P55" s="184" t="s">
        <v>104</v>
      </c>
      <c r="Q55" s="185" t="s">
        <v>166</v>
      </c>
      <c r="R55" s="186">
        <v>644</v>
      </c>
      <c r="S55" s="187" t="s">
        <v>3258</v>
      </c>
      <c r="T55" s="187" t="s">
        <v>3255</v>
      </c>
      <c r="U55" s="188">
        <v>51</v>
      </c>
      <c r="V55" s="179" t="s">
        <v>3456</v>
      </c>
      <c r="W55" s="187" t="s">
        <v>583</v>
      </c>
      <c r="X55" s="189">
        <v>95920000</v>
      </c>
      <c r="Y55" s="190"/>
      <c r="Z55" s="210">
        <v>14403486000113</v>
      </c>
      <c r="AA55" s="217"/>
      <c r="AB55" s="218"/>
      <c r="AC55" s="218"/>
      <c r="AD55" s="218"/>
      <c r="AE55" s="218"/>
      <c r="AF55" s="219"/>
      <c r="AG55" s="218"/>
      <c r="AH55" s="218"/>
      <c r="AI55" s="219" t="s">
        <v>3257</v>
      </c>
      <c r="AJ55" s="218"/>
      <c r="AK55" s="218"/>
      <c r="AL55" s="218"/>
      <c r="AM55" s="218"/>
      <c r="AN55" s="230">
        <f t="shared" si="1"/>
        <v>117</v>
      </c>
      <c r="AO55" s="220">
        <v>186.17137946441366</v>
      </c>
      <c r="AP55" s="226">
        <f t="shared" si="2"/>
        <v>39</v>
      </c>
      <c r="AQ55" s="227">
        <v>78</v>
      </c>
    </row>
    <row r="56" spans="1:43" ht="17.25">
      <c r="A56" s="160" t="s">
        <v>2909</v>
      </c>
      <c r="B56" s="161">
        <v>430250</v>
      </c>
      <c r="C56" s="162">
        <v>0.4171680946118288</v>
      </c>
      <c r="D56" s="163">
        <v>6282</v>
      </c>
      <c r="E56" s="164">
        <v>0.0022419729581144117</v>
      </c>
      <c r="F56" s="165">
        <v>2653.06</v>
      </c>
      <c r="G56" s="169">
        <f>B_DADOS1!$B$4*B_DADOS!E56</f>
        <v>5380.735099474588</v>
      </c>
      <c r="H56" s="178">
        <f t="shared" si="0"/>
        <v>8033.795099474588</v>
      </c>
      <c r="I56" s="179" t="s">
        <v>4213</v>
      </c>
      <c r="J56" s="222" t="s">
        <v>4387</v>
      </c>
      <c r="K56" s="181" t="s">
        <v>4153</v>
      </c>
      <c r="L56" s="182" t="s">
        <v>1811</v>
      </c>
      <c r="M56" s="182" t="s">
        <v>584</v>
      </c>
      <c r="N56" s="182" t="s">
        <v>116</v>
      </c>
      <c r="O56" s="183" t="s">
        <v>585</v>
      </c>
      <c r="P56" s="184" t="s">
        <v>104</v>
      </c>
      <c r="Q56" s="185" t="s">
        <v>167</v>
      </c>
      <c r="R56" s="186">
        <v>224</v>
      </c>
      <c r="S56" s="187" t="s">
        <v>3260</v>
      </c>
      <c r="T56" s="187" t="s">
        <v>3255</v>
      </c>
      <c r="U56" s="188">
        <v>55</v>
      </c>
      <c r="V56" s="179" t="s">
        <v>3457</v>
      </c>
      <c r="W56" s="187" t="s">
        <v>585</v>
      </c>
      <c r="X56" s="189">
        <v>97850000</v>
      </c>
      <c r="Y56" s="190"/>
      <c r="Z56" s="210">
        <v>14345438000116</v>
      </c>
      <c r="AA56" s="217"/>
      <c r="AB56" s="218"/>
      <c r="AC56" s="218"/>
      <c r="AD56" s="218"/>
      <c r="AE56" s="218"/>
      <c r="AF56" s="219"/>
      <c r="AG56" s="218"/>
      <c r="AH56" s="218"/>
      <c r="AI56" s="219" t="s">
        <v>3257</v>
      </c>
      <c r="AJ56" s="218"/>
      <c r="AK56" s="218"/>
      <c r="AL56" s="218"/>
      <c r="AM56" s="218"/>
      <c r="AN56" s="230">
        <f t="shared" si="1"/>
        <v>142.5</v>
      </c>
      <c r="AO56" s="220">
        <v>227.96972691236704</v>
      </c>
      <c r="AP56" s="226">
        <f t="shared" si="2"/>
        <v>47.5</v>
      </c>
      <c r="AQ56" s="227">
        <v>95</v>
      </c>
    </row>
    <row r="57" spans="1:43" ht="17.25">
      <c r="A57" s="160" t="s">
        <v>2910</v>
      </c>
      <c r="B57" s="161">
        <v>430258</v>
      </c>
      <c r="C57" s="162">
        <v>0.26061381976690196</v>
      </c>
      <c r="D57" s="163">
        <v>2213</v>
      </c>
      <c r="E57" s="164">
        <v>0.0011977033054110036</v>
      </c>
      <c r="F57" s="165">
        <v>2653.06</v>
      </c>
      <c r="G57" s="169">
        <f>B_DADOS1!$B$4*B_DADOS!E57</f>
        <v>2874.487932986409</v>
      </c>
      <c r="H57" s="178">
        <f t="shared" si="0"/>
        <v>5527.547932986408</v>
      </c>
      <c r="I57" s="179" t="s">
        <v>4214</v>
      </c>
      <c r="J57" s="222" t="s">
        <v>4388</v>
      </c>
      <c r="K57" s="181" t="s">
        <v>4153</v>
      </c>
      <c r="L57" s="182" t="s">
        <v>1812</v>
      </c>
      <c r="M57" s="182" t="s">
        <v>586</v>
      </c>
      <c r="N57" s="182" t="s">
        <v>587</v>
      </c>
      <c r="O57" s="183" t="s">
        <v>588</v>
      </c>
      <c r="P57" s="184" t="s">
        <v>104</v>
      </c>
      <c r="Q57" s="185" t="s">
        <v>168</v>
      </c>
      <c r="R57" s="186">
        <v>431</v>
      </c>
      <c r="S57" s="187" t="s">
        <v>589</v>
      </c>
      <c r="T57" s="187" t="s">
        <v>3255</v>
      </c>
      <c r="U57" s="188">
        <v>55</v>
      </c>
      <c r="V57" s="179" t="s">
        <v>3458</v>
      </c>
      <c r="W57" s="187" t="s">
        <v>588</v>
      </c>
      <c r="X57" s="189">
        <v>98733000</v>
      </c>
      <c r="Y57" s="190"/>
      <c r="Z57" s="210">
        <v>18192556000192</v>
      </c>
      <c r="AA57" s="217"/>
      <c r="AB57" s="218"/>
      <c r="AC57" s="218"/>
      <c r="AD57" s="218"/>
      <c r="AE57" s="218"/>
      <c r="AF57" s="219"/>
      <c r="AG57" s="218"/>
      <c r="AH57" s="218"/>
      <c r="AI57" s="219" t="s">
        <v>3257</v>
      </c>
      <c r="AJ57" s="218"/>
      <c r="AK57" s="218"/>
      <c r="AL57" s="218"/>
      <c r="AM57" s="218"/>
      <c r="AN57" s="230">
        <f t="shared" si="1"/>
        <v>79.5</v>
      </c>
      <c r="AO57" s="220">
        <v>127.50968617770235</v>
      </c>
      <c r="AP57" s="226">
        <f t="shared" si="2"/>
        <v>26.5</v>
      </c>
      <c r="AQ57" s="227">
        <v>53</v>
      </c>
    </row>
    <row r="58" spans="1:43" ht="17.25">
      <c r="A58" s="160" t="s">
        <v>2911</v>
      </c>
      <c r="B58" s="161">
        <v>430260</v>
      </c>
      <c r="C58" s="162">
        <v>0.4481295598172141</v>
      </c>
      <c r="D58" s="163">
        <v>3674</v>
      </c>
      <c r="E58" s="164">
        <v>0.002222179103035051</v>
      </c>
      <c r="F58" s="165">
        <v>2653.06</v>
      </c>
      <c r="G58" s="169">
        <f>B_DADOS1!$B$4*B_DADOS!E58</f>
        <v>5333.229847284122</v>
      </c>
      <c r="H58" s="178">
        <f t="shared" si="0"/>
        <v>7986.2898472841225</v>
      </c>
      <c r="I58" s="179" t="s">
        <v>4215</v>
      </c>
      <c r="J58" s="222" t="s">
        <v>4393</v>
      </c>
      <c r="K58" s="181" t="s">
        <v>4153</v>
      </c>
      <c r="L58" s="182" t="s">
        <v>1813</v>
      </c>
      <c r="M58" s="182" t="s">
        <v>590</v>
      </c>
      <c r="N58" s="182" t="s">
        <v>591</v>
      </c>
      <c r="O58" s="183" t="s">
        <v>592</v>
      </c>
      <c r="P58" s="184" t="s">
        <v>104</v>
      </c>
      <c r="Q58" s="185" t="s">
        <v>169</v>
      </c>
      <c r="R58" s="186">
        <v>602</v>
      </c>
      <c r="S58" s="187" t="s">
        <v>3276</v>
      </c>
      <c r="T58" s="187" t="s">
        <v>3255</v>
      </c>
      <c r="U58" s="188">
        <v>55</v>
      </c>
      <c r="V58" s="179" t="s">
        <v>3459</v>
      </c>
      <c r="W58" s="187" t="s">
        <v>592</v>
      </c>
      <c r="X58" s="189">
        <v>98560000</v>
      </c>
      <c r="Y58" s="190"/>
      <c r="Z58" s="210">
        <v>14355171000148</v>
      </c>
      <c r="AA58" s="217"/>
      <c r="AB58" s="218"/>
      <c r="AC58" s="218"/>
      <c r="AD58" s="218"/>
      <c r="AE58" s="218"/>
      <c r="AF58" s="219"/>
      <c r="AG58" s="218"/>
      <c r="AH58" s="218"/>
      <c r="AI58" s="219" t="s">
        <v>3257</v>
      </c>
      <c r="AJ58" s="218"/>
      <c r="AK58" s="218"/>
      <c r="AL58" s="218"/>
      <c r="AM58" s="218"/>
      <c r="AN58" s="230">
        <f t="shared" si="1"/>
        <v>109.5</v>
      </c>
      <c r="AO58" s="220">
        <v>175.0944962534387</v>
      </c>
      <c r="AP58" s="226">
        <f t="shared" si="2"/>
        <v>36.5</v>
      </c>
      <c r="AQ58" s="227">
        <v>73</v>
      </c>
    </row>
    <row r="59" spans="1:43" ht="17.25">
      <c r="A59" s="160" t="s">
        <v>2912</v>
      </c>
      <c r="B59" s="161">
        <v>430265</v>
      </c>
      <c r="C59" s="162">
        <v>0.27750519719607225</v>
      </c>
      <c r="D59" s="163">
        <v>4824</v>
      </c>
      <c r="E59" s="164">
        <v>0.0014334640654264743</v>
      </c>
      <c r="F59" s="165">
        <v>2653.06</v>
      </c>
      <c r="G59" s="169">
        <f>B_DADOS1!$B$4*B_DADOS!E59</f>
        <v>3440.3137570235385</v>
      </c>
      <c r="H59" s="178">
        <f t="shared" si="0"/>
        <v>6093.373757023539</v>
      </c>
      <c r="I59" s="179" t="s">
        <v>4216</v>
      </c>
      <c r="J59" s="222" t="s">
        <v>4389</v>
      </c>
      <c r="K59" s="181" t="s">
        <v>4154</v>
      </c>
      <c r="L59" s="182" t="s">
        <v>1814</v>
      </c>
      <c r="M59" s="182" t="s">
        <v>593</v>
      </c>
      <c r="N59" s="182" t="s">
        <v>591</v>
      </c>
      <c r="O59" s="183" t="s">
        <v>594</v>
      </c>
      <c r="P59" s="184" t="s">
        <v>104</v>
      </c>
      <c r="Q59" s="185" t="s">
        <v>170</v>
      </c>
      <c r="R59" s="186">
        <v>260</v>
      </c>
      <c r="S59" s="187" t="s">
        <v>3258</v>
      </c>
      <c r="T59" s="187" t="s">
        <v>3255</v>
      </c>
      <c r="U59" s="188">
        <v>51</v>
      </c>
      <c r="V59" s="179" t="s">
        <v>3460</v>
      </c>
      <c r="W59" s="187" t="s">
        <v>594</v>
      </c>
      <c r="X59" s="189">
        <v>95790000</v>
      </c>
      <c r="Y59" s="190"/>
      <c r="Z59" s="210">
        <v>13476989000156</v>
      </c>
      <c r="AA59" s="217"/>
      <c r="AB59" s="218"/>
      <c r="AC59" s="218"/>
      <c r="AD59" s="218"/>
      <c r="AE59" s="218"/>
      <c r="AF59" s="219"/>
      <c r="AG59" s="218"/>
      <c r="AH59" s="218"/>
      <c r="AI59" s="219" t="s">
        <v>3257</v>
      </c>
      <c r="AJ59" s="218"/>
      <c r="AK59" s="218"/>
      <c r="AL59" s="218"/>
      <c r="AM59" s="218"/>
      <c r="AN59" s="230">
        <f t="shared" si="1"/>
        <v>73.5</v>
      </c>
      <c r="AO59" s="220">
        <v>117.18866850163187</v>
      </c>
      <c r="AP59" s="226">
        <f t="shared" si="2"/>
        <v>24.5</v>
      </c>
      <c r="AQ59" s="227">
        <v>49</v>
      </c>
    </row>
    <row r="60" spans="1:43" ht="17.25">
      <c r="A60" s="160" t="s">
        <v>2913</v>
      </c>
      <c r="B60" s="161">
        <v>430270</v>
      </c>
      <c r="C60" s="162">
        <v>0.46052995722843865</v>
      </c>
      <c r="D60" s="163">
        <v>21506</v>
      </c>
      <c r="E60" s="164">
        <v>0.002976777858267234</v>
      </c>
      <c r="F60" s="165">
        <v>2653.06</v>
      </c>
      <c r="G60" s="169">
        <f>B_DADOS1!$B$4*B_DADOS!E60</f>
        <v>7144.266859841362</v>
      </c>
      <c r="H60" s="178">
        <f t="shared" si="0"/>
        <v>9797.326859841362</v>
      </c>
      <c r="I60" s="179" t="s">
        <v>4217</v>
      </c>
      <c r="J60" s="222" t="s">
        <v>4390</v>
      </c>
      <c r="K60" s="181" t="s">
        <v>4154</v>
      </c>
      <c r="L60" s="182" t="s">
        <v>1815</v>
      </c>
      <c r="M60" s="182" t="s">
        <v>595</v>
      </c>
      <c r="N60" s="182" t="s">
        <v>596</v>
      </c>
      <c r="O60" s="183" t="s">
        <v>597</v>
      </c>
      <c r="P60" s="184" t="s">
        <v>104</v>
      </c>
      <c r="Q60" s="185" t="s">
        <v>171</v>
      </c>
      <c r="R60" s="186">
        <v>556</v>
      </c>
      <c r="S60" s="187" t="s">
        <v>3258</v>
      </c>
      <c r="T60" s="187" t="s">
        <v>3255</v>
      </c>
      <c r="U60" s="188">
        <v>51</v>
      </c>
      <c r="V60" s="179" t="s">
        <v>3461</v>
      </c>
      <c r="W60" s="187" t="s">
        <v>597</v>
      </c>
      <c r="X60" s="189">
        <v>96750000</v>
      </c>
      <c r="Y60" s="190"/>
      <c r="Z60" s="210">
        <v>14364094000192</v>
      </c>
      <c r="AA60" s="217"/>
      <c r="AB60" s="218"/>
      <c r="AC60" s="218"/>
      <c r="AD60" s="218"/>
      <c r="AE60" s="218"/>
      <c r="AF60" s="219"/>
      <c r="AG60" s="218"/>
      <c r="AH60" s="218"/>
      <c r="AI60" s="219" t="s">
        <v>3257</v>
      </c>
      <c r="AJ60" s="218"/>
      <c r="AK60" s="218"/>
      <c r="AL60" s="218"/>
      <c r="AM60" s="218"/>
      <c r="AN60" s="230">
        <f t="shared" si="1"/>
        <v>181.5</v>
      </c>
      <c r="AO60" s="220">
        <v>290.6902223421653</v>
      </c>
      <c r="AP60" s="226">
        <f t="shared" si="2"/>
        <v>60.5</v>
      </c>
      <c r="AQ60" s="227">
        <v>121</v>
      </c>
    </row>
    <row r="61" spans="1:43" ht="17.25">
      <c r="A61" s="160" t="s">
        <v>2914</v>
      </c>
      <c r="B61" s="161">
        <v>430280</v>
      </c>
      <c r="C61" s="162">
        <v>0.40253120110744545</v>
      </c>
      <c r="D61" s="163">
        <v>35075</v>
      </c>
      <c r="E61" s="164">
        <v>0.002799972690614936</v>
      </c>
      <c r="F61" s="165">
        <v>2653.06</v>
      </c>
      <c r="G61" s="169">
        <f>B_DADOS1!$B$4*B_DADOS!E61</f>
        <v>6719.934457475846</v>
      </c>
      <c r="H61" s="178">
        <f t="shared" si="0"/>
        <v>9372.994457475847</v>
      </c>
      <c r="I61" s="179" t="s">
        <v>4218</v>
      </c>
      <c r="J61" s="222" t="s">
        <v>4394</v>
      </c>
      <c r="K61" s="181" t="s">
        <v>4153</v>
      </c>
      <c r="L61" s="182" t="s">
        <v>1816</v>
      </c>
      <c r="M61" s="182" t="s">
        <v>3578</v>
      </c>
      <c r="N61" s="182" t="s">
        <v>3579</v>
      </c>
      <c r="O61" s="183" t="s">
        <v>3580</v>
      </c>
      <c r="P61" s="184" t="s">
        <v>104</v>
      </c>
      <c r="Q61" s="185" t="s">
        <v>1592</v>
      </c>
      <c r="R61" s="186">
        <v>438</v>
      </c>
      <c r="S61" s="187" t="s">
        <v>3263</v>
      </c>
      <c r="T61" s="187" t="s">
        <v>3255</v>
      </c>
      <c r="U61" s="188">
        <v>55</v>
      </c>
      <c r="V61" s="179" t="s">
        <v>3462</v>
      </c>
      <c r="W61" s="187" t="s">
        <v>3580</v>
      </c>
      <c r="X61" s="189">
        <v>96570000</v>
      </c>
      <c r="Y61" s="190"/>
      <c r="Z61" s="210">
        <v>13744824000118</v>
      </c>
      <c r="AA61" s="217"/>
      <c r="AB61" s="218"/>
      <c r="AC61" s="218"/>
      <c r="AD61" s="218"/>
      <c r="AE61" s="218"/>
      <c r="AF61" s="219"/>
      <c r="AG61" s="218"/>
      <c r="AH61" s="218"/>
      <c r="AI61" s="219" t="s">
        <v>3257</v>
      </c>
      <c r="AJ61" s="218"/>
      <c r="AK61" s="218"/>
      <c r="AL61" s="218"/>
      <c r="AM61" s="218"/>
      <c r="AN61" s="230">
        <f t="shared" si="1"/>
        <v>175.5</v>
      </c>
      <c r="AO61" s="220">
        <v>279.802096832243</v>
      </c>
      <c r="AP61" s="226">
        <f t="shared" si="2"/>
        <v>58.5</v>
      </c>
      <c r="AQ61" s="227">
        <v>117</v>
      </c>
    </row>
    <row r="62" spans="1:43" ht="17.25">
      <c r="A62" s="160" t="s">
        <v>2915</v>
      </c>
      <c r="B62" s="161">
        <v>430290</v>
      </c>
      <c r="C62" s="162">
        <v>0.3827731510820456</v>
      </c>
      <c r="D62" s="163">
        <v>13016</v>
      </c>
      <c r="E62" s="164">
        <v>0.0022946565527989077</v>
      </c>
      <c r="F62" s="165">
        <v>2653.06</v>
      </c>
      <c r="G62" s="169">
        <f>B_DADOS1!$B$4*B_DADOS!E62</f>
        <v>5507.175726717379</v>
      </c>
      <c r="H62" s="178">
        <f t="shared" si="0"/>
        <v>8160.235726717379</v>
      </c>
      <c r="I62" s="179" t="s">
        <v>4219</v>
      </c>
      <c r="J62" s="222" t="s">
        <v>4395</v>
      </c>
      <c r="K62" s="181" t="s">
        <v>4153</v>
      </c>
      <c r="L62" s="182" t="s">
        <v>1817</v>
      </c>
      <c r="M62" s="182" t="s">
        <v>3581</v>
      </c>
      <c r="N62" s="182" t="s">
        <v>3582</v>
      </c>
      <c r="O62" s="183" t="s">
        <v>3583</v>
      </c>
      <c r="P62" s="184" t="s">
        <v>104</v>
      </c>
      <c r="Q62" s="185" t="s">
        <v>1593</v>
      </c>
      <c r="R62" s="186">
        <v>1317</v>
      </c>
      <c r="S62" s="187" t="s">
        <v>3263</v>
      </c>
      <c r="T62" s="187" t="s">
        <v>3255</v>
      </c>
      <c r="U62" s="188">
        <v>55</v>
      </c>
      <c r="V62" s="179" t="s">
        <v>3463</v>
      </c>
      <c r="W62" s="187" t="s">
        <v>3583</v>
      </c>
      <c r="X62" s="189">
        <v>97450000</v>
      </c>
      <c r="Y62" s="190"/>
      <c r="Z62" s="210">
        <v>14309760000190</v>
      </c>
      <c r="AA62" s="217"/>
      <c r="AB62" s="218"/>
      <c r="AC62" s="218"/>
      <c r="AD62" s="218"/>
      <c r="AE62" s="218"/>
      <c r="AF62" s="219"/>
      <c r="AG62" s="218"/>
      <c r="AH62" s="218"/>
      <c r="AI62" s="219" t="s">
        <v>3257</v>
      </c>
      <c r="AJ62" s="218"/>
      <c r="AK62" s="218"/>
      <c r="AL62" s="218"/>
      <c r="AM62" s="218"/>
      <c r="AN62" s="230">
        <f t="shared" si="1"/>
        <v>75</v>
      </c>
      <c r="AO62" s="220">
        <v>240.62721234219967</v>
      </c>
      <c r="AP62" s="226">
        <f t="shared" si="2"/>
        <v>25</v>
      </c>
      <c r="AQ62" s="227">
        <v>50</v>
      </c>
    </row>
    <row r="63" spans="1:43" ht="17.25">
      <c r="A63" s="160" t="s">
        <v>2916</v>
      </c>
      <c r="B63" s="161">
        <v>430300</v>
      </c>
      <c r="C63" s="162">
        <v>0.3524880193327796</v>
      </c>
      <c r="D63" s="163">
        <v>86229</v>
      </c>
      <c r="E63" s="164">
        <v>0.0028060600272581913</v>
      </c>
      <c r="F63" s="165">
        <v>2653.06</v>
      </c>
      <c r="G63" s="169">
        <f>B_DADOS1!$B$4*B_DADOS!E63</f>
        <v>6734.544065419659</v>
      </c>
      <c r="H63" s="178">
        <f t="shared" si="0"/>
        <v>9387.604065419659</v>
      </c>
      <c r="I63" s="179" t="s">
        <v>4220</v>
      </c>
      <c r="J63" s="222" t="s">
        <v>4449</v>
      </c>
      <c r="K63" s="181" t="s">
        <v>4154</v>
      </c>
      <c r="L63" s="182" t="s">
        <v>1818</v>
      </c>
      <c r="M63" s="182" t="s">
        <v>3584</v>
      </c>
      <c r="N63" s="182" t="s">
        <v>3585</v>
      </c>
      <c r="O63" s="183" t="s">
        <v>3586</v>
      </c>
      <c r="P63" s="184" t="s">
        <v>104</v>
      </c>
      <c r="Q63" s="185" t="s">
        <v>1594</v>
      </c>
      <c r="R63" s="186">
        <v>364</v>
      </c>
      <c r="S63" s="187" t="s">
        <v>3258</v>
      </c>
      <c r="T63" s="187" t="s">
        <v>3255</v>
      </c>
      <c r="U63" s="188">
        <v>51</v>
      </c>
      <c r="V63" s="179" t="s">
        <v>3464</v>
      </c>
      <c r="W63" s="187" t="s">
        <v>3586</v>
      </c>
      <c r="X63" s="189">
        <v>96508750</v>
      </c>
      <c r="Y63" s="190"/>
      <c r="Z63" s="210">
        <v>15448353000126</v>
      </c>
      <c r="AA63" s="217"/>
      <c r="AB63" s="218"/>
      <c r="AC63" s="218"/>
      <c r="AD63" s="218"/>
      <c r="AE63" s="218"/>
      <c r="AF63" s="219"/>
      <c r="AG63" s="218"/>
      <c r="AH63" s="218"/>
      <c r="AI63" s="219" t="s">
        <v>3257</v>
      </c>
      <c r="AJ63" s="218"/>
      <c r="AK63" s="218"/>
      <c r="AL63" s="218"/>
      <c r="AM63" s="218"/>
      <c r="AN63" s="230">
        <f t="shared" si="1"/>
        <v>195</v>
      </c>
      <c r="AO63" s="220">
        <v>312.41473634409755</v>
      </c>
      <c r="AP63" s="226">
        <f t="shared" si="2"/>
        <v>65</v>
      </c>
      <c r="AQ63" s="227">
        <v>130</v>
      </c>
    </row>
    <row r="64" spans="1:43" ht="17.25">
      <c r="A64" s="160" t="s">
        <v>2917</v>
      </c>
      <c r="B64" s="161">
        <v>430310</v>
      </c>
      <c r="C64" s="162">
        <v>0.3420808978705165</v>
      </c>
      <c r="D64" s="163">
        <v>129568</v>
      </c>
      <c r="E64" s="164">
        <v>0.0028947301269980205</v>
      </c>
      <c r="F64" s="165">
        <v>2653.06</v>
      </c>
      <c r="G64" s="169">
        <f>B_DADOS1!$B$4*B_DADOS!E64</f>
        <v>6947.352304795249</v>
      </c>
      <c r="H64" s="178">
        <f t="shared" si="0"/>
        <v>9600.412304795249</v>
      </c>
      <c r="I64" s="179" t="s">
        <v>4221</v>
      </c>
      <c r="J64" s="222" t="s">
        <v>4396</v>
      </c>
      <c r="K64" s="181" t="s">
        <v>4154</v>
      </c>
      <c r="L64" s="182" t="s">
        <v>1819</v>
      </c>
      <c r="M64" s="182" t="s">
        <v>3587</v>
      </c>
      <c r="N64" s="182" t="s">
        <v>3588</v>
      </c>
      <c r="O64" s="183" t="s">
        <v>3589</v>
      </c>
      <c r="P64" s="184" t="s">
        <v>104</v>
      </c>
      <c r="Q64" s="185" t="s">
        <v>1595</v>
      </c>
      <c r="R64" s="186">
        <v>2356</v>
      </c>
      <c r="S64" s="187" t="s">
        <v>3590</v>
      </c>
      <c r="T64" s="187" t="s">
        <v>3591</v>
      </c>
      <c r="U64" s="188">
        <v>51</v>
      </c>
      <c r="V64" s="179" t="s">
        <v>3465</v>
      </c>
      <c r="W64" s="187" t="s">
        <v>3589</v>
      </c>
      <c r="X64" s="189">
        <v>94910003</v>
      </c>
      <c r="Y64" s="190"/>
      <c r="Z64" s="210">
        <v>14847292000107</v>
      </c>
      <c r="AA64" s="217"/>
      <c r="AB64" s="218"/>
      <c r="AC64" s="218"/>
      <c r="AD64" s="218"/>
      <c r="AE64" s="218"/>
      <c r="AF64" s="219"/>
      <c r="AG64" s="218"/>
      <c r="AH64" s="218"/>
      <c r="AI64" s="219" t="s">
        <v>3257</v>
      </c>
      <c r="AJ64" s="218"/>
      <c r="AK64" s="218"/>
      <c r="AL64" s="218"/>
      <c r="AM64" s="218"/>
      <c r="AN64" s="230">
        <f t="shared" si="1"/>
        <v>189</v>
      </c>
      <c r="AO64" s="220">
        <v>303.18743352936764</v>
      </c>
      <c r="AP64" s="226">
        <f t="shared" si="2"/>
        <v>63</v>
      </c>
      <c r="AQ64" s="227">
        <v>126</v>
      </c>
    </row>
    <row r="65" spans="1:43" ht="17.25">
      <c r="A65" s="160" t="s">
        <v>2918</v>
      </c>
      <c r="B65" s="161">
        <v>430320</v>
      </c>
      <c r="C65" s="162">
        <v>0.4671964565398279</v>
      </c>
      <c r="D65" s="163">
        <v>5326</v>
      </c>
      <c r="E65" s="164">
        <v>0.002449425917919184</v>
      </c>
      <c r="F65" s="165">
        <v>2653.06</v>
      </c>
      <c r="G65" s="169">
        <f>B_DADOS1!$B$4*B_DADOS!E65</f>
        <v>5878.622203006042</v>
      </c>
      <c r="H65" s="178">
        <f t="shared" si="0"/>
        <v>8531.682203006041</v>
      </c>
      <c r="I65" s="179" t="s">
        <v>4222</v>
      </c>
      <c r="J65" s="222" t="s">
        <v>4450</v>
      </c>
      <c r="K65" s="181" t="s">
        <v>4152</v>
      </c>
      <c r="L65" s="182" t="s">
        <v>1820</v>
      </c>
      <c r="M65" s="182" t="s">
        <v>3592</v>
      </c>
      <c r="N65" s="182" t="s">
        <v>3593</v>
      </c>
      <c r="O65" s="183" t="s">
        <v>3594</v>
      </c>
      <c r="P65" s="184" t="s">
        <v>104</v>
      </c>
      <c r="Q65" s="185" t="s">
        <v>1596</v>
      </c>
      <c r="R65" s="186">
        <v>292</v>
      </c>
      <c r="S65" s="187" t="s">
        <v>3278</v>
      </c>
      <c r="T65" s="187" t="s">
        <v>3255</v>
      </c>
      <c r="U65" s="188">
        <v>54</v>
      </c>
      <c r="V65" s="179" t="s">
        <v>3466</v>
      </c>
      <c r="W65" s="187" t="s">
        <v>3594</v>
      </c>
      <c r="X65" s="189">
        <v>99860000</v>
      </c>
      <c r="Y65" s="190"/>
      <c r="Z65" s="210">
        <v>14377423000130</v>
      </c>
      <c r="AA65" s="217"/>
      <c r="AB65" s="218"/>
      <c r="AC65" s="218"/>
      <c r="AD65" s="218"/>
      <c r="AE65" s="218"/>
      <c r="AF65" s="219"/>
      <c r="AG65" s="218"/>
      <c r="AH65" s="218"/>
      <c r="AI65" s="219" t="s">
        <v>3257</v>
      </c>
      <c r="AJ65" s="218"/>
      <c r="AK65" s="218"/>
      <c r="AL65" s="218"/>
      <c r="AM65" s="218"/>
      <c r="AN65" s="230">
        <f t="shared" si="1"/>
        <v>129</v>
      </c>
      <c r="AO65" s="220">
        <v>205.87389729369886</v>
      </c>
      <c r="AP65" s="226">
        <f t="shared" si="2"/>
        <v>43</v>
      </c>
      <c r="AQ65" s="227">
        <v>86</v>
      </c>
    </row>
    <row r="66" spans="1:43" ht="17.25">
      <c r="A66" s="160" t="s">
        <v>2919</v>
      </c>
      <c r="B66" s="161">
        <v>430330</v>
      </c>
      <c r="C66" s="162">
        <v>0.39472190224594134</v>
      </c>
      <c r="D66" s="163">
        <v>5209</v>
      </c>
      <c r="E66" s="164">
        <v>0.002062571312862858</v>
      </c>
      <c r="F66" s="165">
        <v>2653.06</v>
      </c>
      <c r="G66" s="169">
        <f>B_DADOS1!$B$4*B_DADOS!E66</f>
        <v>4950.1711508708595</v>
      </c>
      <c r="H66" s="178">
        <f t="shared" si="0"/>
        <v>7603.231150870859</v>
      </c>
      <c r="I66" s="179" t="s">
        <v>4223</v>
      </c>
      <c r="J66" s="222" t="s">
        <v>4397</v>
      </c>
      <c r="K66" s="181" t="s">
        <v>4153</v>
      </c>
      <c r="L66" s="182" t="s">
        <v>1821</v>
      </c>
      <c r="M66" s="182" t="s">
        <v>3595</v>
      </c>
      <c r="N66" s="182" t="s">
        <v>3596</v>
      </c>
      <c r="O66" s="183" t="s">
        <v>3597</v>
      </c>
      <c r="P66" s="184" t="s">
        <v>104</v>
      </c>
      <c r="Q66" s="185" t="s">
        <v>1597</v>
      </c>
      <c r="R66" s="186">
        <v>1470</v>
      </c>
      <c r="S66" s="187"/>
      <c r="T66" s="187" t="s">
        <v>3255</v>
      </c>
      <c r="U66" s="188">
        <v>55</v>
      </c>
      <c r="V66" s="179" t="s">
        <v>3467</v>
      </c>
      <c r="W66" s="187" t="s">
        <v>3597</v>
      </c>
      <c r="X66" s="189">
        <v>97930000</v>
      </c>
      <c r="Y66" s="190"/>
      <c r="Z66" s="210">
        <v>14339614000107</v>
      </c>
      <c r="AA66" s="217"/>
      <c r="AB66" s="218"/>
      <c r="AC66" s="218"/>
      <c r="AD66" s="218"/>
      <c r="AE66" s="218"/>
      <c r="AF66" s="219"/>
      <c r="AG66" s="218"/>
      <c r="AH66" s="218"/>
      <c r="AI66" s="219" t="s">
        <v>3257</v>
      </c>
      <c r="AJ66" s="218"/>
      <c r="AK66" s="218"/>
      <c r="AL66" s="218"/>
      <c r="AM66" s="218"/>
      <c r="AN66" s="230">
        <f t="shared" si="1"/>
        <v>133.5</v>
      </c>
      <c r="AO66" s="220">
        <v>214.35029978776925</v>
      </c>
      <c r="AP66" s="226">
        <f t="shared" si="2"/>
        <v>44.5</v>
      </c>
      <c r="AQ66" s="229">
        <v>89</v>
      </c>
    </row>
    <row r="67" spans="1:43" ht="17.25">
      <c r="A67" s="160" t="s">
        <v>2920</v>
      </c>
      <c r="B67" s="161">
        <v>430340</v>
      </c>
      <c r="C67" s="162">
        <v>0.3039007288829951</v>
      </c>
      <c r="D67" s="163">
        <v>4738</v>
      </c>
      <c r="E67" s="164">
        <v>0.001565581189211275</v>
      </c>
      <c r="F67" s="165">
        <v>2653.06</v>
      </c>
      <c r="G67" s="169">
        <f>B_DADOS1!$B$4*B_DADOS!E67</f>
        <v>3757.39485410706</v>
      </c>
      <c r="H67" s="178">
        <f aca="true" t="shared" si="3" ref="H67:H130">F67+G67</f>
        <v>6410.45485410706</v>
      </c>
      <c r="I67" s="179" t="s">
        <v>4224</v>
      </c>
      <c r="J67" s="222" t="s">
        <v>4398</v>
      </c>
      <c r="K67" s="181" t="s">
        <v>4153</v>
      </c>
      <c r="L67" s="182" t="s">
        <v>1822</v>
      </c>
      <c r="M67" s="182" t="s">
        <v>3598</v>
      </c>
      <c r="N67" s="182" t="s">
        <v>3599</v>
      </c>
      <c r="O67" s="183" t="s">
        <v>3600</v>
      </c>
      <c r="P67" s="184" t="s">
        <v>104</v>
      </c>
      <c r="Q67" s="185" t="s">
        <v>1598</v>
      </c>
      <c r="R67" s="186">
        <v>45</v>
      </c>
      <c r="S67" s="187"/>
      <c r="T67" s="187" t="s">
        <v>3601</v>
      </c>
      <c r="U67" s="188">
        <v>55</v>
      </c>
      <c r="V67" s="179" t="s">
        <v>3468</v>
      </c>
      <c r="W67" s="187" t="s">
        <v>3600</v>
      </c>
      <c r="X67" s="189">
        <v>98440000</v>
      </c>
      <c r="Y67" s="190"/>
      <c r="Z67" s="210">
        <v>14444180000105</v>
      </c>
      <c r="AA67" s="217"/>
      <c r="AB67" s="218"/>
      <c r="AC67" s="218"/>
      <c r="AD67" s="218"/>
      <c r="AE67" s="218"/>
      <c r="AF67" s="219"/>
      <c r="AG67" s="218"/>
      <c r="AH67" s="218"/>
      <c r="AI67" s="219" t="s">
        <v>3257</v>
      </c>
      <c r="AJ67" s="218"/>
      <c r="AK67" s="218"/>
      <c r="AL67" s="218"/>
      <c r="AM67" s="218"/>
      <c r="AN67" s="230">
        <f t="shared" si="1"/>
        <v>126</v>
      </c>
      <c r="AO67" s="220">
        <v>201.45365768419984</v>
      </c>
      <c r="AP67" s="226">
        <f t="shared" si="2"/>
        <v>42</v>
      </c>
      <c r="AQ67" s="227">
        <v>84</v>
      </c>
    </row>
    <row r="68" spans="1:43" ht="17.25">
      <c r="A68" s="160" t="s">
        <v>2921</v>
      </c>
      <c r="B68" s="161">
        <v>430350</v>
      </c>
      <c r="C68" s="162">
        <v>0.4190800361159676</v>
      </c>
      <c r="D68" s="163">
        <v>66407</v>
      </c>
      <c r="E68" s="164">
        <v>0.00320799473022745</v>
      </c>
      <c r="F68" s="165">
        <v>2653.06</v>
      </c>
      <c r="G68" s="169">
        <f>B_DADOS1!$B$4*B_DADOS!E68</f>
        <v>7699.1873525458805</v>
      </c>
      <c r="H68" s="178">
        <f t="shared" si="3"/>
        <v>10352.24735254588</v>
      </c>
      <c r="I68" s="179" t="s">
        <v>172</v>
      </c>
      <c r="J68" s="222" t="s">
        <v>4399</v>
      </c>
      <c r="K68" s="181" t="s">
        <v>4154</v>
      </c>
      <c r="L68" s="182" t="s">
        <v>1823</v>
      </c>
      <c r="M68" s="182" t="s">
        <v>3602</v>
      </c>
      <c r="N68" s="182" t="s">
        <v>3603</v>
      </c>
      <c r="O68" s="183" t="s">
        <v>3604</v>
      </c>
      <c r="P68" s="184" t="s">
        <v>104</v>
      </c>
      <c r="Q68" s="185" t="s">
        <v>1599</v>
      </c>
      <c r="R68" s="186">
        <v>869</v>
      </c>
      <c r="S68" s="187" t="s">
        <v>3258</v>
      </c>
      <c r="T68" s="187" t="s">
        <v>3255</v>
      </c>
      <c r="U68" s="188">
        <v>51</v>
      </c>
      <c r="V68" s="179" t="s">
        <v>3469</v>
      </c>
      <c r="W68" s="187" t="s">
        <v>3604</v>
      </c>
      <c r="X68" s="189">
        <v>96180000</v>
      </c>
      <c r="Y68" s="190"/>
      <c r="Z68" s="210">
        <v>13568281000125</v>
      </c>
      <c r="AA68" s="217"/>
      <c r="AB68" s="218"/>
      <c r="AC68" s="218"/>
      <c r="AD68" s="218"/>
      <c r="AE68" s="218"/>
      <c r="AF68" s="219"/>
      <c r="AG68" s="218"/>
      <c r="AH68" s="218"/>
      <c r="AI68" s="219" t="s">
        <v>3257</v>
      </c>
      <c r="AJ68" s="218"/>
      <c r="AK68" s="218"/>
      <c r="AL68" s="218"/>
      <c r="AM68" s="218"/>
      <c r="AN68" s="230">
        <f aca="true" t="shared" si="4" ref="AN68:AN131">AP68+AQ68</f>
        <v>226.5</v>
      </c>
      <c r="AO68" s="220">
        <v>362.4753755155975</v>
      </c>
      <c r="AP68" s="226">
        <f aca="true" t="shared" si="5" ref="AP68:AP131">AQ68*50%</f>
        <v>75.5</v>
      </c>
      <c r="AQ68" s="227">
        <v>151</v>
      </c>
    </row>
    <row r="69" spans="1:43" ht="17.25">
      <c r="A69" s="160" t="s">
        <v>2922</v>
      </c>
      <c r="B69" s="161">
        <v>430355</v>
      </c>
      <c r="C69" s="162">
        <v>0.28058833817408024</v>
      </c>
      <c r="D69" s="163">
        <v>2729</v>
      </c>
      <c r="E69" s="164">
        <v>0.001330683407506049</v>
      </c>
      <c r="F69" s="165">
        <v>2653.06</v>
      </c>
      <c r="G69" s="169">
        <f>B_DADOS1!$B$4*B_DADOS!E69</f>
        <v>3193.6401780145175</v>
      </c>
      <c r="H69" s="178">
        <f t="shared" si="3"/>
        <v>5846.700178014517</v>
      </c>
      <c r="I69" s="179" t="s">
        <v>173</v>
      </c>
      <c r="J69" s="222" t="s">
        <v>4400</v>
      </c>
      <c r="K69" s="181" t="s">
        <v>4152</v>
      </c>
      <c r="L69" s="182" t="s">
        <v>1824</v>
      </c>
      <c r="M69" s="182" t="s">
        <v>3605</v>
      </c>
      <c r="N69" s="182" t="s">
        <v>3606</v>
      </c>
      <c r="O69" s="183" t="s">
        <v>3607</v>
      </c>
      <c r="P69" s="184" t="s">
        <v>104</v>
      </c>
      <c r="Q69" s="185" t="s">
        <v>1600</v>
      </c>
      <c r="R69" s="186">
        <v>500</v>
      </c>
      <c r="S69" s="187" t="s">
        <v>3258</v>
      </c>
      <c r="T69" s="187" t="s">
        <v>3255</v>
      </c>
      <c r="U69" s="188">
        <v>54</v>
      </c>
      <c r="V69" s="179" t="s">
        <v>3470</v>
      </c>
      <c r="W69" s="187" t="s">
        <v>3607</v>
      </c>
      <c r="X69" s="189">
        <v>99165000</v>
      </c>
      <c r="Y69" s="190"/>
      <c r="Z69" s="210">
        <v>14772463000186</v>
      </c>
      <c r="AA69" s="217"/>
      <c r="AB69" s="218"/>
      <c r="AC69" s="218"/>
      <c r="AD69" s="218"/>
      <c r="AE69" s="218"/>
      <c r="AF69" s="219"/>
      <c r="AG69" s="218"/>
      <c r="AH69" s="218"/>
      <c r="AI69" s="219" t="s">
        <v>3257</v>
      </c>
      <c r="AJ69" s="218"/>
      <c r="AK69" s="218"/>
      <c r="AL69" s="218"/>
      <c r="AM69" s="218"/>
      <c r="AN69" s="230">
        <f t="shared" si="4"/>
        <v>106.5</v>
      </c>
      <c r="AO69" s="220">
        <v>170.9351843579167</v>
      </c>
      <c r="AP69" s="226">
        <f t="shared" si="5"/>
        <v>35.5</v>
      </c>
      <c r="AQ69" s="228">
        <v>71</v>
      </c>
    </row>
    <row r="70" spans="1:43" ht="17.25">
      <c r="A70" s="160" t="s">
        <v>2923</v>
      </c>
      <c r="B70" s="161">
        <v>430360</v>
      </c>
      <c r="C70" s="162">
        <v>0.36067813875797744</v>
      </c>
      <c r="D70" s="163">
        <v>6583</v>
      </c>
      <c r="E70" s="164">
        <v>0.0019520367629104877</v>
      </c>
      <c r="F70" s="165">
        <v>2653.06</v>
      </c>
      <c r="G70" s="169">
        <f>B_DADOS1!$B$4*B_DADOS!E70</f>
        <v>4684.888230985171</v>
      </c>
      <c r="H70" s="178">
        <f t="shared" si="3"/>
        <v>7337.94823098517</v>
      </c>
      <c r="I70" s="179" t="s">
        <v>174</v>
      </c>
      <c r="J70" s="222" t="s">
        <v>3608</v>
      </c>
      <c r="K70" s="181" t="s">
        <v>4152</v>
      </c>
      <c r="L70" s="182" t="s">
        <v>1825</v>
      </c>
      <c r="M70" s="182" t="s">
        <v>3609</v>
      </c>
      <c r="N70" s="182" t="s">
        <v>3610</v>
      </c>
      <c r="O70" s="183" t="s">
        <v>3611</v>
      </c>
      <c r="P70" s="184" t="s">
        <v>104</v>
      </c>
      <c r="Q70" s="185" t="s">
        <v>1601</v>
      </c>
      <c r="R70" s="186">
        <v>641</v>
      </c>
      <c r="S70" s="187"/>
      <c r="T70" s="187" t="s">
        <v>3255</v>
      </c>
      <c r="U70" s="188">
        <v>54</v>
      </c>
      <c r="V70" s="179" t="s">
        <v>3471</v>
      </c>
      <c r="W70" s="187" t="s">
        <v>3611</v>
      </c>
      <c r="X70" s="189">
        <v>95480000</v>
      </c>
      <c r="Y70" s="190"/>
      <c r="Z70" s="210">
        <v>14508611000150</v>
      </c>
      <c r="AA70" s="217"/>
      <c r="AB70" s="218"/>
      <c r="AC70" s="218"/>
      <c r="AD70" s="218"/>
      <c r="AE70" s="218"/>
      <c r="AF70" s="219"/>
      <c r="AG70" s="218"/>
      <c r="AH70" s="218"/>
      <c r="AI70" s="219" t="s">
        <v>3257</v>
      </c>
      <c r="AJ70" s="218"/>
      <c r="AK70" s="218"/>
      <c r="AL70" s="218"/>
      <c r="AM70" s="218"/>
      <c r="AN70" s="230">
        <f t="shared" si="4"/>
        <v>130.5</v>
      </c>
      <c r="AO70" s="220">
        <v>207.69110025089563</v>
      </c>
      <c r="AP70" s="226">
        <f t="shared" si="5"/>
        <v>43.5</v>
      </c>
      <c r="AQ70" s="227">
        <v>87</v>
      </c>
    </row>
    <row r="71" spans="1:43" ht="17.25">
      <c r="A71" s="160" t="s">
        <v>2924</v>
      </c>
      <c r="B71" s="161">
        <v>430367</v>
      </c>
      <c r="C71" s="162">
        <v>0.3127126201201019</v>
      </c>
      <c r="D71" s="163">
        <v>3360</v>
      </c>
      <c r="E71" s="164">
        <v>0.0015300333400517711</v>
      </c>
      <c r="F71" s="165">
        <v>2653.06</v>
      </c>
      <c r="G71" s="169">
        <f>B_DADOS1!$B$4*B_DADOS!E71</f>
        <v>3672.0800161242505</v>
      </c>
      <c r="H71" s="178">
        <f t="shared" si="3"/>
        <v>6325.140016124251</v>
      </c>
      <c r="I71" s="179" t="s">
        <v>175</v>
      </c>
      <c r="J71" s="222" t="s">
        <v>4401</v>
      </c>
      <c r="K71" s="181" t="s">
        <v>4152</v>
      </c>
      <c r="L71" s="182" t="s">
        <v>1826</v>
      </c>
      <c r="M71" s="182" t="s">
        <v>3612</v>
      </c>
      <c r="N71" s="182" t="s">
        <v>3613</v>
      </c>
      <c r="O71" s="183" t="s">
        <v>3614</v>
      </c>
      <c r="P71" s="184" t="s">
        <v>104</v>
      </c>
      <c r="Q71" s="185" t="s">
        <v>1602</v>
      </c>
      <c r="R71" s="186">
        <v>210</v>
      </c>
      <c r="S71" s="187" t="s">
        <v>3320</v>
      </c>
      <c r="T71" s="187" t="s">
        <v>3255</v>
      </c>
      <c r="U71" s="188">
        <v>54</v>
      </c>
      <c r="V71" s="179" t="s">
        <v>3472</v>
      </c>
      <c r="W71" s="187" t="s">
        <v>3614</v>
      </c>
      <c r="X71" s="189">
        <v>95255000</v>
      </c>
      <c r="Y71" s="190"/>
      <c r="Z71" s="210">
        <v>14411844000130</v>
      </c>
      <c r="AA71" s="217"/>
      <c r="AB71" s="218"/>
      <c r="AC71" s="218"/>
      <c r="AD71" s="218"/>
      <c r="AE71" s="218"/>
      <c r="AF71" s="219"/>
      <c r="AG71" s="218"/>
      <c r="AH71" s="218"/>
      <c r="AI71" s="219" t="s">
        <v>3257</v>
      </c>
      <c r="AJ71" s="218"/>
      <c r="AK71" s="218"/>
      <c r="AL71" s="218"/>
      <c r="AM71" s="218"/>
      <c r="AN71" s="230">
        <f t="shared" si="4"/>
        <v>135</v>
      </c>
      <c r="AO71" s="220">
        <v>200.38664942583375</v>
      </c>
      <c r="AP71" s="226">
        <f t="shared" si="5"/>
        <v>45</v>
      </c>
      <c r="AQ71" s="227">
        <v>90</v>
      </c>
    </row>
    <row r="72" spans="1:43" ht="17.25">
      <c r="A72" s="160" t="s">
        <v>2925</v>
      </c>
      <c r="B72" s="161">
        <v>430370</v>
      </c>
      <c r="C72" s="162">
        <v>0.3631627923271716</v>
      </c>
      <c r="D72" s="163">
        <v>6265</v>
      </c>
      <c r="E72" s="164">
        <v>0.0019509408501029212</v>
      </c>
      <c r="F72" s="165">
        <v>2653.06</v>
      </c>
      <c r="G72" s="169">
        <f>B_DADOS1!$B$4*B_DADOS!E72</f>
        <v>4682.258040247011</v>
      </c>
      <c r="H72" s="178">
        <f t="shared" si="3"/>
        <v>7335.318040247012</v>
      </c>
      <c r="I72" s="179" t="s">
        <v>176</v>
      </c>
      <c r="J72" s="222" t="s">
        <v>4402</v>
      </c>
      <c r="K72" s="181" t="s">
        <v>4153</v>
      </c>
      <c r="L72" s="182" t="s">
        <v>1827</v>
      </c>
      <c r="M72" s="182" t="s">
        <v>3615</v>
      </c>
      <c r="N72" s="182" t="s">
        <v>3616</v>
      </c>
      <c r="O72" s="183" t="s">
        <v>3617</v>
      </c>
      <c r="P72" s="184" t="s">
        <v>104</v>
      </c>
      <c r="Q72" s="185" t="s">
        <v>1603</v>
      </c>
      <c r="R72" s="186">
        <v>821</v>
      </c>
      <c r="S72" s="187" t="s">
        <v>3258</v>
      </c>
      <c r="T72" s="187" t="s">
        <v>3255</v>
      </c>
      <c r="U72" s="188">
        <v>55</v>
      </c>
      <c r="V72" s="179" t="s">
        <v>3473</v>
      </c>
      <c r="W72" s="187" t="s">
        <v>3617</v>
      </c>
      <c r="X72" s="189">
        <v>98975000</v>
      </c>
      <c r="Y72" s="190"/>
      <c r="Z72" s="210">
        <v>14360727000194</v>
      </c>
      <c r="AA72" s="217"/>
      <c r="AB72" s="218"/>
      <c r="AC72" s="218"/>
      <c r="AD72" s="218"/>
      <c r="AE72" s="218"/>
      <c r="AF72" s="219"/>
      <c r="AG72" s="218"/>
      <c r="AH72" s="218"/>
      <c r="AI72" s="219" t="s">
        <v>3257</v>
      </c>
      <c r="AJ72" s="218"/>
      <c r="AK72" s="218"/>
      <c r="AL72" s="218"/>
      <c r="AM72" s="218"/>
      <c r="AN72" s="230">
        <f t="shared" si="4"/>
        <v>135</v>
      </c>
      <c r="AO72" s="220">
        <v>216.97368828373897</v>
      </c>
      <c r="AP72" s="226">
        <f t="shared" si="5"/>
        <v>45</v>
      </c>
      <c r="AQ72" s="227">
        <v>90</v>
      </c>
    </row>
    <row r="73" spans="1:43" ht="17.25">
      <c r="A73" s="160" t="s">
        <v>2926</v>
      </c>
      <c r="B73" s="161">
        <v>430380</v>
      </c>
      <c r="C73" s="162">
        <v>0.2974331729014435</v>
      </c>
      <c r="D73" s="163">
        <v>5751</v>
      </c>
      <c r="E73" s="164">
        <v>0.0015774496408145807</v>
      </c>
      <c r="F73" s="165">
        <v>2653.06</v>
      </c>
      <c r="G73" s="169">
        <f>B_DADOS1!$B$4*B_DADOS!E73</f>
        <v>3785.879137954994</v>
      </c>
      <c r="H73" s="178">
        <f t="shared" si="3"/>
        <v>6438.939137954994</v>
      </c>
      <c r="I73" s="179" t="s">
        <v>177</v>
      </c>
      <c r="J73" s="222" t="s">
        <v>4403</v>
      </c>
      <c r="K73" s="181" t="s">
        <v>4152</v>
      </c>
      <c r="L73" s="182" t="s">
        <v>1828</v>
      </c>
      <c r="M73" s="182" t="s">
        <v>3618</v>
      </c>
      <c r="N73" s="182" t="s">
        <v>3619</v>
      </c>
      <c r="O73" s="183" t="s">
        <v>3620</v>
      </c>
      <c r="P73" s="184" t="s">
        <v>104</v>
      </c>
      <c r="Q73" s="185" t="s">
        <v>1604</v>
      </c>
      <c r="R73" s="186">
        <v>999</v>
      </c>
      <c r="S73" s="187" t="s">
        <v>3258</v>
      </c>
      <c r="T73" s="187" t="s">
        <v>3255</v>
      </c>
      <c r="U73" s="188">
        <v>54</v>
      </c>
      <c r="V73" s="179" t="s">
        <v>3474</v>
      </c>
      <c r="W73" s="187" t="s">
        <v>3620</v>
      </c>
      <c r="X73" s="189">
        <v>99660000</v>
      </c>
      <c r="Y73" s="190"/>
      <c r="Z73" s="210">
        <v>14364600000143</v>
      </c>
      <c r="AA73" s="217"/>
      <c r="AB73" s="218"/>
      <c r="AC73" s="218"/>
      <c r="AD73" s="218"/>
      <c r="AE73" s="218"/>
      <c r="AF73" s="219"/>
      <c r="AG73" s="218"/>
      <c r="AH73" s="218"/>
      <c r="AI73" s="219" t="s">
        <v>3257</v>
      </c>
      <c r="AJ73" s="218"/>
      <c r="AK73" s="218"/>
      <c r="AL73" s="218"/>
      <c r="AM73" s="218"/>
      <c r="AN73" s="230">
        <f t="shared" si="4"/>
        <v>79.5</v>
      </c>
      <c r="AO73" s="220">
        <v>126.25726714045409</v>
      </c>
      <c r="AP73" s="226">
        <f t="shared" si="5"/>
        <v>26.5</v>
      </c>
      <c r="AQ73" s="227">
        <v>53</v>
      </c>
    </row>
    <row r="74" spans="1:43" ht="17.25">
      <c r="A74" s="160" t="s">
        <v>2927</v>
      </c>
      <c r="B74" s="161">
        <v>430390</v>
      </c>
      <c r="C74" s="162">
        <v>0.29239822058031745</v>
      </c>
      <c r="D74" s="163">
        <v>64392</v>
      </c>
      <c r="E74" s="164">
        <v>0.0022279431605328097</v>
      </c>
      <c r="F74" s="165">
        <v>2653.06</v>
      </c>
      <c r="G74" s="169">
        <f>B_DADOS1!$B$4*B_DADOS!E74</f>
        <v>5347.063585278744</v>
      </c>
      <c r="H74" s="178">
        <f t="shared" si="3"/>
        <v>8000.123585278743</v>
      </c>
      <c r="I74" s="179" t="s">
        <v>178</v>
      </c>
      <c r="J74" s="222" t="s">
        <v>4404</v>
      </c>
      <c r="K74" s="181" t="s">
        <v>4154</v>
      </c>
      <c r="L74" s="182" t="s">
        <v>1829</v>
      </c>
      <c r="M74" s="182" t="s">
        <v>3621</v>
      </c>
      <c r="N74" s="182" t="s">
        <v>3622</v>
      </c>
      <c r="O74" s="183" t="s">
        <v>3623</v>
      </c>
      <c r="P74" s="184" t="s">
        <v>104</v>
      </c>
      <c r="Q74" s="185" t="s">
        <v>1605</v>
      </c>
      <c r="R74" s="186">
        <v>800</v>
      </c>
      <c r="S74" s="187" t="s">
        <v>3258</v>
      </c>
      <c r="T74" s="187" t="s">
        <v>3255</v>
      </c>
      <c r="U74" s="188">
        <v>51</v>
      </c>
      <c r="V74" s="179" t="s">
        <v>3475</v>
      </c>
      <c r="W74" s="187" t="s">
        <v>3623</v>
      </c>
      <c r="X74" s="189">
        <v>93700000</v>
      </c>
      <c r="Y74" s="190"/>
      <c r="Z74" s="210">
        <v>13729443000160</v>
      </c>
      <c r="AA74" s="217"/>
      <c r="AB74" s="218"/>
      <c r="AC74" s="218"/>
      <c r="AD74" s="218"/>
      <c r="AE74" s="218"/>
      <c r="AF74" s="219"/>
      <c r="AG74" s="218"/>
      <c r="AH74" s="218"/>
      <c r="AI74" s="219" t="s">
        <v>3257</v>
      </c>
      <c r="AJ74" s="218"/>
      <c r="AK74" s="218"/>
      <c r="AL74" s="218"/>
      <c r="AM74" s="218"/>
      <c r="AN74" s="230">
        <f t="shared" si="4"/>
        <v>133.5</v>
      </c>
      <c r="AO74" s="220">
        <v>213.8792747250922</v>
      </c>
      <c r="AP74" s="226">
        <f t="shared" si="5"/>
        <v>44.5</v>
      </c>
      <c r="AQ74" s="227">
        <v>89</v>
      </c>
    </row>
    <row r="75" spans="1:43" ht="17.25">
      <c r="A75" s="160" t="s">
        <v>2928</v>
      </c>
      <c r="B75" s="161">
        <v>430400</v>
      </c>
      <c r="C75" s="162">
        <v>0.4347034911706496</v>
      </c>
      <c r="D75" s="163">
        <v>5294</v>
      </c>
      <c r="E75" s="164">
        <v>0.0022770119666227022</v>
      </c>
      <c r="F75" s="165">
        <v>2653.06</v>
      </c>
      <c r="G75" s="169">
        <f>B_DADOS1!$B$4*B_DADOS!E75</f>
        <v>5464.828719894485</v>
      </c>
      <c r="H75" s="178">
        <f t="shared" si="3"/>
        <v>8117.888719894485</v>
      </c>
      <c r="I75" s="179" t="s">
        <v>179</v>
      </c>
      <c r="J75" s="222" t="s">
        <v>4405</v>
      </c>
      <c r="K75" s="181" t="s">
        <v>4153</v>
      </c>
      <c r="L75" s="182" t="s">
        <v>1830</v>
      </c>
      <c r="M75" s="182" t="s">
        <v>3624</v>
      </c>
      <c r="N75" s="182">
        <v>33261157</v>
      </c>
      <c r="O75" s="183" t="s">
        <v>3625</v>
      </c>
      <c r="P75" s="184" t="s">
        <v>104</v>
      </c>
      <c r="Q75" s="185" t="s">
        <v>1606</v>
      </c>
      <c r="R75" s="186">
        <v>564</v>
      </c>
      <c r="S75" s="187" t="s">
        <v>3626</v>
      </c>
      <c r="T75" s="187" t="s">
        <v>3255</v>
      </c>
      <c r="U75" s="188">
        <v>55</v>
      </c>
      <c r="V75" s="179" t="s">
        <v>3476</v>
      </c>
      <c r="W75" s="187" t="s">
        <v>3625</v>
      </c>
      <c r="X75" s="189">
        <v>98570000</v>
      </c>
      <c r="Y75" s="190"/>
      <c r="Z75" s="210">
        <v>14391273000119</v>
      </c>
      <c r="AA75" s="217"/>
      <c r="AB75" s="218"/>
      <c r="AC75" s="218"/>
      <c r="AD75" s="218"/>
      <c r="AE75" s="218"/>
      <c r="AF75" s="219"/>
      <c r="AG75" s="218"/>
      <c r="AH75" s="218"/>
      <c r="AI75" s="219" t="s">
        <v>3257</v>
      </c>
      <c r="AJ75" s="218"/>
      <c r="AK75" s="218"/>
      <c r="AL75" s="218"/>
      <c r="AM75" s="218"/>
      <c r="AN75" s="230">
        <f t="shared" si="4"/>
        <v>147</v>
      </c>
      <c r="AO75" s="220">
        <v>234.49979019322018</v>
      </c>
      <c r="AP75" s="226">
        <f t="shared" si="5"/>
        <v>49</v>
      </c>
      <c r="AQ75" s="228">
        <v>98</v>
      </c>
    </row>
    <row r="76" spans="1:43" ht="17.25">
      <c r="A76" s="160" t="s">
        <v>2929</v>
      </c>
      <c r="B76" s="161">
        <v>430410</v>
      </c>
      <c r="C76" s="162">
        <v>0.36234181447774344</v>
      </c>
      <c r="D76" s="163">
        <v>3693</v>
      </c>
      <c r="E76" s="164">
        <v>0.0017981666774390776</v>
      </c>
      <c r="F76" s="165">
        <v>2653.06</v>
      </c>
      <c r="G76" s="169">
        <f>B_DADOS1!$B$4*B_DADOS!E76</f>
        <v>4315.600025853786</v>
      </c>
      <c r="H76" s="178">
        <f t="shared" si="3"/>
        <v>6968.660025853786</v>
      </c>
      <c r="I76" s="179" t="s">
        <v>180</v>
      </c>
      <c r="J76" s="222" t="s">
        <v>4406</v>
      </c>
      <c r="K76" s="181" t="s">
        <v>4152</v>
      </c>
      <c r="L76" s="182" t="s">
        <v>1831</v>
      </c>
      <c r="M76" s="182" t="s">
        <v>3627</v>
      </c>
      <c r="N76" s="182" t="s">
        <v>3628</v>
      </c>
      <c r="O76" s="183" t="s">
        <v>3629</v>
      </c>
      <c r="P76" s="184" t="s">
        <v>104</v>
      </c>
      <c r="Q76" s="185" t="s">
        <v>1607</v>
      </c>
      <c r="R76" s="186">
        <v>48</v>
      </c>
      <c r="S76" s="187" t="s">
        <v>3258</v>
      </c>
      <c r="T76" s="187" t="s">
        <v>3255</v>
      </c>
      <c r="U76" s="188">
        <v>54</v>
      </c>
      <c r="V76" s="179" t="s">
        <v>3477</v>
      </c>
      <c r="W76" s="187" t="s">
        <v>3629</v>
      </c>
      <c r="X76" s="189">
        <v>99435000</v>
      </c>
      <c r="Y76" s="190"/>
      <c r="Z76" s="210">
        <v>13661276000162</v>
      </c>
      <c r="AA76" s="217"/>
      <c r="AB76" s="218"/>
      <c r="AC76" s="218"/>
      <c r="AD76" s="218"/>
      <c r="AE76" s="218"/>
      <c r="AF76" s="219"/>
      <c r="AG76" s="218"/>
      <c r="AH76" s="218"/>
      <c r="AI76" s="219" t="s">
        <v>3257</v>
      </c>
      <c r="AJ76" s="218"/>
      <c r="AK76" s="218"/>
      <c r="AL76" s="218"/>
      <c r="AM76" s="218"/>
      <c r="AN76" s="230">
        <f t="shared" si="4"/>
        <v>117</v>
      </c>
      <c r="AO76" s="220">
        <v>187.86442321799908</v>
      </c>
      <c r="AP76" s="226">
        <f t="shared" si="5"/>
        <v>39</v>
      </c>
      <c r="AQ76" s="227">
        <v>78</v>
      </c>
    </row>
    <row r="77" spans="1:43" ht="17.25">
      <c r="A77" s="160" t="s">
        <v>2930</v>
      </c>
      <c r="B77" s="161">
        <v>430420</v>
      </c>
      <c r="C77" s="162">
        <v>0.4376605623707618</v>
      </c>
      <c r="D77" s="163">
        <v>31083</v>
      </c>
      <c r="E77" s="164">
        <v>0.0029896506849892705</v>
      </c>
      <c r="F77" s="165">
        <v>2653.06</v>
      </c>
      <c r="G77" s="169">
        <f>B_DADOS1!$B$4*B_DADOS!E77</f>
        <v>7175.161643974249</v>
      </c>
      <c r="H77" s="178">
        <f t="shared" si="3"/>
        <v>9828.22164397425</v>
      </c>
      <c r="I77" s="179" t="s">
        <v>181</v>
      </c>
      <c r="J77" s="222" t="s">
        <v>3630</v>
      </c>
      <c r="K77" s="181" t="s">
        <v>4154</v>
      </c>
      <c r="L77" s="182" t="s">
        <v>1832</v>
      </c>
      <c r="M77" s="182" t="s">
        <v>3631</v>
      </c>
      <c r="N77" s="182" t="s">
        <v>3632</v>
      </c>
      <c r="O77" s="183" t="s">
        <v>3633</v>
      </c>
      <c r="P77" s="184" t="s">
        <v>104</v>
      </c>
      <c r="Q77" s="185" t="s">
        <v>1608</v>
      </c>
      <c r="R77" s="186">
        <v>1601</v>
      </c>
      <c r="S77" s="187" t="s">
        <v>3263</v>
      </c>
      <c r="T77" s="187" t="s">
        <v>3255</v>
      </c>
      <c r="U77" s="188">
        <v>51</v>
      </c>
      <c r="V77" s="179" t="s">
        <v>3478</v>
      </c>
      <c r="W77" s="187" t="s">
        <v>3633</v>
      </c>
      <c r="X77" s="189">
        <v>96930000</v>
      </c>
      <c r="Y77" s="190"/>
      <c r="Z77" s="210">
        <v>97545968000135</v>
      </c>
      <c r="AA77" s="217"/>
      <c r="AB77" s="218"/>
      <c r="AC77" s="218"/>
      <c r="AD77" s="218"/>
      <c r="AE77" s="218"/>
      <c r="AF77" s="219"/>
      <c r="AG77" s="218"/>
      <c r="AH77" s="218"/>
      <c r="AI77" s="219" t="s">
        <v>3257</v>
      </c>
      <c r="AJ77" s="218"/>
      <c r="AK77" s="218"/>
      <c r="AL77" s="218"/>
      <c r="AM77" s="218"/>
      <c r="AN77" s="230">
        <f t="shared" si="4"/>
        <v>207</v>
      </c>
      <c r="AO77" s="220">
        <v>330.1643353398854</v>
      </c>
      <c r="AP77" s="226">
        <f t="shared" si="5"/>
        <v>69</v>
      </c>
      <c r="AQ77" s="227">
        <v>138</v>
      </c>
    </row>
    <row r="78" spans="1:43" ht="17.25">
      <c r="A78" s="160" t="s">
        <v>2931</v>
      </c>
      <c r="B78" s="161">
        <v>430430</v>
      </c>
      <c r="C78" s="162">
        <v>0.3021139831097692</v>
      </c>
      <c r="D78" s="163">
        <v>6783</v>
      </c>
      <c r="E78" s="164">
        <v>0.0016424369002230796</v>
      </c>
      <c r="F78" s="165">
        <v>2653.06</v>
      </c>
      <c r="G78" s="169">
        <f>B_DADOS1!$B$4*B_DADOS!E78</f>
        <v>3941.8485605353912</v>
      </c>
      <c r="H78" s="178">
        <f t="shared" si="3"/>
        <v>6594.908560535391</v>
      </c>
      <c r="I78" s="179" t="s">
        <v>182</v>
      </c>
      <c r="J78" s="222" t="s">
        <v>4407</v>
      </c>
      <c r="K78" s="181" t="s">
        <v>4153</v>
      </c>
      <c r="L78" s="182" t="s">
        <v>1833</v>
      </c>
      <c r="M78" s="182" t="s">
        <v>3634</v>
      </c>
      <c r="N78" s="182" t="s">
        <v>3635</v>
      </c>
      <c r="O78" s="183" t="s">
        <v>3636</v>
      </c>
      <c r="P78" s="184" t="s">
        <v>104</v>
      </c>
      <c r="Q78" s="185" t="s">
        <v>1609</v>
      </c>
      <c r="R78" s="186">
        <v>182</v>
      </c>
      <c r="S78" s="187" t="s">
        <v>3637</v>
      </c>
      <c r="T78" s="187" t="s">
        <v>3255</v>
      </c>
      <c r="U78" s="188">
        <v>55</v>
      </c>
      <c r="V78" s="179" t="s">
        <v>3479</v>
      </c>
      <c r="W78" s="187" t="s">
        <v>3636</v>
      </c>
      <c r="X78" s="189">
        <v>98970000</v>
      </c>
      <c r="Y78" s="190"/>
      <c r="Z78" s="210">
        <v>14378544000104</v>
      </c>
      <c r="AA78" s="217"/>
      <c r="AB78" s="218"/>
      <c r="AC78" s="218"/>
      <c r="AD78" s="218"/>
      <c r="AE78" s="218"/>
      <c r="AF78" s="219"/>
      <c r="AG78" s="218"/>
      <c r="AH78" s="218"/>
      <c r="AI78" s="219" t="s">
        <v>3257</v>
      </c>
      <c r="AJ78" s="218"/>
      <c r="AK78" s="218"/>
      <c r="AL78" s="218"/>
      <c r="AM78" s="218"/>
      <c r="AN78" s="230">
        <f t="shared" si="4"/>
        <v>99</v>
      </c>
      <c r="AO78" s="220">
        <v>158.63841032684908</v>
      </c>
      <c r="AP78" s="226">
        <f t="shared" si="5"/>
        <v>33</v>
      </c>
      <c r="AQ78" s="227">
        <v>66</v>
      </c>
    </row>
    <row r="79" spans="1:43" ht="17.25">
      <c r="A79" s="160" t="s">
        <v>2932</v>
      </c>
      <c r="B79" s="161">
        <v>430435</v>
      </c>
      <c r="C79" s="162">
        <v>0.39963238227773457</v>
      </c>
      <c r="D79" s="163">
        <v>9178</v>
      </c>
      <c r="E79" s="164">
        <v>0.002273408473199243</v>
      </c>
      <c r="F79" s="165">
        <v>2653.06</v>
      </c>
      <c r="G79" s="169">
        <f>B_DADOS1!$B$4*B_DADOS!E79</f>
        <v>5456.180335678183</v>
      </c>
      <c r="H79" s="178">
        <f t="shared" si="3"/>
        <v>8109.240335678183</v>
      </c>
      <c r="I79" s="179" t="s">
        <v>183</v>
      </c>
      <c r="J79" s="222" t="s">
        <v>4408</v>
      </c>
      <c r="K79" s="181" t="s">
        <v>4151</v>
      </c>
      <c r="L79" s="182" t="s">
        <v>1834</v>
      </c>
      <c r="M79" s="180" t="s">
        <v>3638</v>
      </c>
      <c r="N79" s="192">
        <v>96495000</v>
      </c>
      <c r="O79" s="183" t="s">
        <v>3639</v>
      </c>
      <c r="P79" s="184" t="s">
        <v>104</v>
      </c>
      <c r="Q79" s="185" t="s">
        <v>1610</v>
      </c>
      <c r="R79" s="186">
        <v>250</v>
      </c>
      <c r="S79" s="187" t="s">
        <v>3258</v>
      </c>
      <c r="T79" s="187" t="s">
        <v>3264</v>
      </c>
      <c r="U79" s="188">
        <v>53</v>
      </c>
      <c r="V79" s="179" t="s">
        <v>3480</v>
      </c>
      <c r="W79" s="187" t="s">
        <v>3639</v>
      </c>
      <c r="X79" s="189">
        <v>96495000</v>
      </c>
      <c r="Y79" s="190"/>
      <c r="Z79" s="210">
        <v>16366070000106</v>
      </c>
      <c r="AA79" s="217"/>
      <c r="AB79" s="218"/>
      <c r="AC79" s="218"/>
      <c r="AD79" s="218"/>
      <c r="AE79" s="218"/>
      <c r="AF79" s="219"/>
      <c r="AG79" s="218"/>
      <c r="AH79" s="218"/>
      <c r="AI79" s="219" t="s">
        <v>3257</v>
      </c>
      <c r="AJ79" s="218"/>
      <c r="AK79" s="218"/>
      <c r="AL79" s="218"/>
      <c r="AM79" s="218"/>
      <c r="AN79" s="230">
        <f t="shared" si="4"/>
        <v>112.5</v>
      </c>
      <c r="AO79" s="220">
        <v>179.99339541966725</v>
      </c>
      <c r="AP79" s="226">
        <f t="shared" si="5"/>
        <v>37.5</v>
      </c>
      <c r="AQ79" s="227">
        <v>75</v>
      </c>
    </row>
    <row r="80" spans="1:43" ht="17.25">
      <c r="A80" s="160" t="s">
        <v>2933</v>
      </c>
      <c r="B80" s="161">
        <v>430440</v>
      </c>
      <c r="C80" s="162">
        <v>0.3716116432840536</v>
      </c>
      <c r="D80" s="163">
        <v>43665</v>
      </c>
      <c r="E80" s="164">
        <v>0.002671246258300663</v>
      </c>
      <c r="F80" s="165">
        <v>2653.06</v>
      </c>
      <c r="G80" s="169">
        <f>B_DADOS1!$B$4*B_DADOS!E80</f>
        <v>6410.991019921591</v>
      </c>
      <c r="H80" s="178">
        <f t="shared" si="3"/>
        <v>9064.051019921591</v>
      </c>
      <c r="I80" s="179" t="s">
        <v>184</v>
      </c>
      <c r="J80" s="222" t="s">
        <v>4409</v>
      </c>
      <c r="K80" s="181" t="s">
        <v>4152</v>
      </c>
      <c r="L80" s="182" t="s">
        <v>1835</v>
      </c>
      <c r="M80" s="182" t="s">
        <v>3640</v>
      </c>
      <c r="N80" s="182" t="s">
        <v>3641</v>
      </c>
      <c r="O80" s="183" t="s">
        <v>3642</v>
      </c>
      <c r="P80" s="184" t="s">
        <v>104</v>
      </c>
      <c r="Q80" s="185" t="s">
        <v>1611</v>
      </c>
      <c r="R80" s="186">
        <v>455</v>
      </c>
      <c r="S80" s="187" t="s">
        <v>3643</v>
      </c>
      <c r="T80" s="187" t="s">
        <v>3255</v>
      </c>
      <c r="U80" s="188">
        <v>54</v>
      </c>
      <c r="V80" s="179" t="s">
        <v>3481</v>
      </c>
      <c r="W80" s="187" t="s">
        <v>3642</v>
      </c>
      <c r="X80" s="189">
        <v>95680000</v>
      </c>
      <c r="Y80" s="190"/>
      <c r="Z80" s="210">
        <v>14433830000117</v>
      </c>
      <c r="AA80" s="217"/>
      <c r="AB80" s="218"/>
      <c r="AC80" s="218"/>
      <c r="AD80" s="218"/>
      <c r="AE80" s="218"/>
      <c r="AF80" s="219"/>
      <c r="AG80" s="218"/>
      <c r="AH80" s="218"/>
      <c r="AI80" s="219" t="s">
        <v>3257</v>
      </c>
      <c r="AJ80" s="218"/>
      <c r="AK80" s="218"/>
      <c r="AL80" s="218"/>
      <c r="AM80" s="218"/>
      <c r="AN80" s="230">
        <f t="shared" si="4"/>
        <v>163.5</v>
      </c>
      <c r="AO80" s="220">
        <v>261.5929093022548</v>
      </c>
      <c r="AP80" s="226">
        <f t="shared" si="5"/>
        <v>54.5</v>
      </c>
      <c r="AQ80" s="227">
        <v>109</v>
      </c>
    </row>
    <row r="81" spans="1:43" ht="17.25">
      <c r="A81" s="160" t="s">
        <v>2934</v>
      </c>
      <c r="B81" s="161">
        <v>430450</v>
      </c>
      <c r="C81" s="162">
        <v>0.478218002156981</v>
      </c>
      <c r="D81" s="163">
        <v>54999</v>
      </c>
      <c r="E81" s="164">
        <v>0.0035586373623903915</v>
      </c>
      <c r="F81" s="165">
        <v>2653.06</v>
      </c>
      <c r="G81" s="169">
        <f>B_DADOS1!$B$4*B_DADOS!E81</f>
        <v>8540.72966973694</v>
      </c>
      <c r="H81" s="178">
        <f t="shared" si="3"/>
        <v>11193.78966973694</v>
      </c>
      <c r="I81" s="179" t="s">
        <v>185</v>
      </c>
      <c r="J81" s="222" t="s">
        <v>4410</v>
      </c>
      <c r="K81" s="181" t="s">
        <v>4151</v>
      </c>
      <c r="L81" s="182" t="s">
        <v>1836</v>
      </c>
      <c r="M81" s="182" t="s">
        <v>3644</v>
      </c>
      <c r="N81" s="182" t="s">
        <v>3641</v>
      </c>
      <c r="O81" s="183" t="s">
        <v>3645</v>
      </c>
      <c r="P81" s="184" t="s">
        <v>104</v>
      </c>
      <c r="Q81" s="185" t="s">
        <v>1612</v>
      </c>
      <c r="R81" s="186">
        <v>76</v>
      </c>
      <c r="S81" s="187"/>
      <c r="T81" s="187" t="s">
        <v>3255</v>
      </c>
      <c r="U81" s="188">
        <v>53</v>
      </c>
      <c r="V81" s="179" t="s">
        <v>3482</v>
      </c>
      <c r="W81" s="187" t="s">
        <v>3645</v>
      </c>
      <c r="X81" s="189">
        <v>96600000</v>
      </c>
      <c r="Y81" s="190"/>
      <c r="Z81" s="210">
        <v>14377777000184</v>
      </c>
      <c r="AA81" s="217"/>
      <c r="AB81" s="218"/>
      <c r="AC81" s="218"/>
      <c r="AD81" s="218"/>
      <c r="AE81" s="218"/>
      <c r="AF81" s="219"/>
      <c r="AG81" s="218"/>
      <c r="AH81" s="218"/>
      <c r="AI81" s="219" t="s">
        <v>3257</v>
      </c>
      <c r="AJ81" s="218"/>
      <c r="AK81" s="218"/>
      <c r="AL81" s="218"/>
      <c r="AM81" s="218"/>
      <c r="AN81" s="230">
        <f t="shared" si="4"/>
        <v>220.5</v>
      </c>
      <c r="AO81" s="220">
        <v>351.91844602497844</v>
      </c>
      <c r="AP81" s="226">
        <f t="shared" si="5"/>
        <v>73.5</v>
      </c>
      <c r="AQ81" s="227">
        <v>147</v>
      </c>
    </row>
    <row r="82" spans="1:43" ht="17.25">
      <c r="A82" s="160" t="s">
        <v>2935</v>
      </c>
      <c r="B82" s="161">
        <v>430460</v>
      </c>
      <c r="C82" s="162">
        <v>0.36682068768884407</v>
      </c>
      <c r="D82" s="163">
        <v>350824</v>
      </c>
      <c r="E82" s="164">
        <v>0.003604307283786521</v>
      </c>
      <c r="F82" s="165">
        <v>2653.06</v>
      </c>
      <c r="G82" s="169">
        <f>B_DADOS1!$B$4*B_DADOS!E82</f>
        <v>8650.33748108765</v>
      </c>
      <c r="H82" s="178">
        <f t="shared" si="3"/>
        <v>11303.39748108765</v>
      </c>
      <c r="I82" s="179" t="s">
        <v>186</v>
      </c>
      <c r="J82" s="222" t="s">
        <v>4411</v>
      </c>
      <c r="K82" s="181" t="s">
        <v>4154</v>
      </c>
      <c r="L82" s="182" t="s">
        <v>1837</v>
      </c>
      <c r="M82" s="182" t="s">
        <v>3646</v>
      </c>
      <c r="N82" s="182" t="s">
        <v>3647</v>
      </c>
      <c r="O82" s="183" t="s">
        <v>3648</v>
      </c>
      <c r="P82" s="184" t="s">
        <v>104</v>
      </c>
      <c r="Q82" s="185" t="s">
        <v>1613</v>
      </c>
      <c r="R82" s="186">
        <v>11</v>
      </c>
      <c r="S82" s="187"/>
      <c r="T82" s="187" t="s">
        <v>3255</v>
      </c>
      <c r="U82" s="188">
        <v>51</v>
      </c>
      <c r="V82" s="179" t="s">
        <v>3483</v>
      </c>
      <c r="W82" s="187" t="s">
        <v>3648</v>
      </c>
      <c r="X82" s="189">
        <v>92010300</v>
      </c>
      <c r="Y82" s="190"/>
      <c r="Z82" s="210">
        <v>14794318000104</v>
      </c>
      <c r="AA82" s="217"/>
      <c r="AB82" s="218"/>
      <c r="AC82" s="218"/>
      <c r="AD82" s="218"/>
      <c r="AE82" s="218"/>
      <c r="AF82" s="219"/>
      <c r="AG82" s="218"/>
      <c r="AH82" s="218"/>
      <c r="AI82" s="219" t="s">
        <v>3257</v>
      </c>
      <c r="AJ82" s="218"/>
      <c r="AK82" s="218"/>
      <c r="AL82" s="218"/>
      <c r="AM82" s="218"/>
      <c r="AN82" s="230">
        <f t="shared" si="4"/>
        <v>217.5</v>
      </c>
      <c r="AO82" s="220">
        <v>346.9782682037974</v>
      </c>
      <c r="AP82" s="226">
        <f t="shared" si="5"/>
        <v>72.5</v>
      </c>
      <c r="AQ82" s="227">
        <v>145</v>
      </c>
    </row>
    <row r="83" spans="1:43" ht="17.25">
      <c r="A83" s="160" t="s">
        <v>2936</v>
      </c>
      <c r="B83" s="161">
        <v>430461</v>
      </c>
      <c r="C83" s="162">
        <v>0.3817415521696478</v>
      </c>
      <c r="D83" s="163">
        <v>1786</v>
      </c>
      <c r="E83" s="164">
        <v>0.0016988547452104201</v>
      </c>
      <c r="F83" s="165">
        <v>2653.06</v>
      </c>
      <c r="G83" s="169">
        <f>B_DADOS1!$B$4*B_DADOS!E83</f>
        <v>4077.2513885050084</v>
      </c>
      <c r="H83" s="178">
        <f t="shared" si="3"/>
        <v>6730.311388505008</v>
      </c>
      <c r="I83" s="179" t="s">
        <v>187</v>
      </c>
      <c r="J83" s="222" t="s">
        <v>3649</v>
      </c>
      <c r="K83" s="181" t="s">
        <v>4154</v>
      </c>
      <c r="L83" s="182" t="s">
        <v>1838</v>
      </c>
      <c r="M83" s="182" t="s">
        <v>3650</v>
      </c>
      <c r="N83" s="182" t="s">
        <v>3651</v>
      </c>
      <c r="O83" s="183" t="s">
        <v>3652</v>
      </c>
      <c r="P83" s="184" t="s">
        <v>104</v>
      </c>
      <c r="Q83" s="185" t="s">
        <v>1614</v>
      </c>
      <c r="R83" s="186">
        <v>276</v>
      </c>
      <c r="S83" s="187" t="s">
        <v>3258</v>
      </c>
      <c r="T83" s="187" t="s">
        <v>3255</v>
      </c>
      <c r="U83" s="188">
        <v>51</v>
      </c>
      <c r="V83" s="179" t="s">
        <v>3484</v>
      </c>
      <c r="W83" s="187" t="s">
        <v>3652</v>
      </c>
      <c r="X83" s="189">
        <v>95933000</v>
      </c>
      <c r="Y83" s="190"/>
      <c r="Z83" s="210">
        <v>14333254000136</v>
      </c>
      <c r="AA83" s="217"/>
      <c r="AB83" s="218"/>
      <c r="AC83" s="218"/>
      <c r="AD83" s="218"/>
      <c r="AE83" s="218"/>
      <c r="AF83" s="219"/>
      <c r="AG83" s="218"/>
      <c r="AH83" s="218"/>
      <c r="AI83" s="219" t="s">
        <v>3257</v>
      </c>
      <c r="AJ83" s="218"/>
      <c r="AK83" s="218"/>
      <c r="AL83" s="218"/>
      <c r="AM83" s="218"/>
      <c r="AN83" s="230">
        <f t="shared" si="4"/>
        <v>84</v>
      </c>
      <c r="AO83" s="220">
        <v>134.77910747116135</v>
      </c>
      <c r="AP83" s="226">
        <f t="shared" si="5"/>
        <v>28</v>
      </c>
      <c r="AQ83" s="227">
        <v>56</v>
      </c>
    </row>
    <row r="84" spans="1:43" ht="17.25">
      <c r="A84" s="160" t="s">
        <v>2937</v>
      </c>
      <c r="B84" s="161">
        <v>430462</v>
      </c>
      <c r="C84" s="162">
        <v>0.5771315920698318</v>
      </c>
      <c r="D84" s="163">
        <v>2164</v>
      </c>
      <c r="E84" s="164">
        <v>0.002643431318063898</v>
      </c>
      <c r="F84" s="165">
        <v>2653.06</v>
      </c>
      <c r="G84" s="169">
        <f>B_DADOS1!$B$4*B_DADOS!E84</f>
        <v>6344.235163353355</v>
      </c>
      <c r="H84" s="178">
        <f t="shared" si="3"/>
        <v>8997.295163353356</v>
      </c>
      <c r="I84" s="179" t="s">
        <v>188</v>
      </c>
      <c r="J84" s="222" t="s">
        <v>4412</v>
      </c>
      <c r="K84" s="181" t="s">
        <v>4152</v>
      </c>
      <c r="L84" s="182" t="s">
        <v>1839</v>
      </c>
      <c r="M84" s="182" t="s">
        <v>3653</v>
      </c>
      <c r="N84" s="182" t="s">
        <v>3654</v>
      </c>
      <c r="O84" s="183" t="s">
        <v>3655</v>
      </c>
      <c r="P84" s="184" t="s">
        <v>104</v>
      </c>
      <c r="Q84" s="185" t="s">
        <v>1615</v>
      </c>
      <c r="R84" s="186">
        <v>40</v>
      </c>
      <c r="S84" s="187" t="s">
        <v>3656</v>
      </c>
      <c r="T84" s="187" t="s">
        <v>3255</v>
      </c>
      <c r="U84" s="188">
        <v>54</v>
      </c>
      <c r="V84" s="179" t="s">
        <v>3485</v>
      </c>
      <c r="W84" s="187" t="s">
        <v>3655</v>
      </c>
      <c r="X84" s="189">
        <v>95308000</v>
      </c>
      <c r="Y84" s="190"/>
      <c r="Z84" s="210">
        <v>14369277000109</v>
      </c>
      <c r="AA84" s="217"/>
      <c r="AB84" s="218"/>
      <c r="AC84" s="218"/>
      <c r="AD84" s="218"/>
      <c r="AE84" s="218"/>
      <c r="AF84" s="219"/>
      <c r="AG84" s="218"/>
      <c r="AH84" s="218"/>
      <c r="AI84" s="219" t="s">
        <v>3257</v>
      </c>
      <c r="AJ84" s="218"/>
      <c r="AK84" s="218"/>
      <c r="AL84" s="218"/>
      <c r="AM84" s="218"/>
      <c r="AN84" s="230">
        <f t="shared" si="4"/>
        <v>84</v>
      </c>
      <c r="AO84" s="220">
        <v>135.25599048979902</v>
      </c>
      <c r="AP84" s="226">
        <f t="shared" si="5"/>
        <v>28</v>
      </c>
      <c r="AQ84" s="228">
        <v>56</v>
      </c>
    </row>
    <row r="85" spans="1:43" ht="17.25">
      <c r="A85" s="160" t="s">
        <v>2938</v>
      </c>
      <c r="B85" s="161">
        <v>430463</v>
      </c>
      <c r="C85" s="162">
        <v>0.40100982600068047</v>
      </c>
      <c r="D85" s="163">
        <v>48700</v>
      </c>
      <c r="E85" s="164">
        <v>0.0029301439250847138</v>
      </c>
      <c r="F85" s="165">
        <v>2653.06</v>
      </c>
      <c r="G85" s="169">
        <f>B_DADOS1!$B$4*B_DADOS!E85</f>
        <v>7032.345420203313</v>
      </c>
      <c r="H85" s="178">
        <f t="shared" si="3"/>
        <v>9685.405420203313</v>
      </c>
      <c r="I85" s="179" t="s">
        <v>189</v>
      </c>
      <c r="J85" s="222" t="s">
        <v>4413</v>
      </c>
      <c r="K85" s="181" t="s">
        <v>4154</v>
      </c>
      <c r="L85" s="182" t="s">
        <v>1840</v>
      </c>
      <c r="M85" s="182" t="s">
        <v>3657</v>
      </c>
      <c r="N85" s="182" t="s">
        <v>3658</v>
      </c>
      <c r="O85" s="183" t="s">
        <v>3659</v>
      </c>
      <c r="P85" s="184" t="s">
        <v>104</v>
      </c>
      <c r="Q85" s="185" t="s">
        <v>1616</v>
      </c>
      <c r="R85" s="186">
        <v>835</v>
      </c>
      <c r="S85" s="187" t="s">
        <v>3258</v>
      </c>
      <c r="T85" s="187" t="s">
        <v>3660</v>
      </c>
      <c r="U85" s="188">
        <v>51</v>
      </c>
      <c r="V85" s="179" t="s">
        <v>3486</v>
      </c>
      <c r="W85" s="187" t="s">
        <v>3659</v>
      </c>
      <c r="X85" s="189">
        <v>95555000</v>
      </c>
      <c r="Y85" s="190"/>
      <c r="Z85" s="210">
        <v>14360144000163</v>
      </c>
      <c r="AA85" s="217"/>
      <c r="AB85" s="218"/>
      <c r="AC85" s="218"/>
      <c r="AD85" s="218"/>
      <c r="AE85" s="218"/>
      <c r="AF85" s="219"/>
      <c r="AG85" s="218"/>
      <c r="AH85" s="218"/>
      <c r="AI85" s="219" t="s">
        <v>3257</v>
      </c>
      <c r="AJ85" s="218"/>
      <c r="AK85" s="218"/>
      <c r="AL85" s="218"/>
      <c r="AM85" s="218"/>
      <c r="AN85" s="230">
        <f t="shared" si="4"/>
        <v>226.5</v>
      </c>
      <c r="AO85" s="220">
        <v>185.7736119505174</v>
      </c>
      <c r="AP85" s="226">
        <f t="shared" si="5"/>
        <v>75.5</v>
      </c>
      <c r="AQ85" s="227">
        <v>151</v>
      </c>
    </row>
    <row r="86" spans="1:43" ht="17.25">
      <c r="A86" s="160" t="s">
        <v>2939</v>
      </c>
      <c r="B86" s="161">
        <v>430465</v>
      </c>
      <c r="C86" s="162">
        <v>0.5194090178978318</v>
      </c>
      <c r="D86" s="163">
        <v>3087</v>
      </c>
      <c r="E86" s="164">
        <v>0.0025092537063871184</v>
      </c>
      <c r="F86" s="165">
        <v>2653.06</v>
      </c>
      <c r="G86" s="169">
        <f>B_DADOS1!$B$4*B_DADOS!E86</f>
        <v>6022.208895329084</v>
      </c>
      <c r="H86" s="178">
        <f t="shared" si="3"/>
        <v>8675.268895329084</v>
      </c>
      <c r="I86" s="179" t="s">
        <v>190</v>
      </c>
      <c r="J86" s="222" t="s">
        <v>4414</v>
      </c>
      <c r="K86" s="181" t="s">
        <v>4153</v>
      </c>
      <c r="L86" s="182" t="s">
        <v>1841</v>
      </c>
      <c r="M86" s="182" t="s">
        <v>3661</v>
      </c>
      <c r="N86" s="182" t="s">
        <v>3662</v>
      </c>
      <c r="O86" s="183" t="s">
        <v>3663</v>
      </c>
      <c r="P86" s="184" t="s">
        <v>104</v>
      </c>
      <c r="Q86" s="185" t="s">
        <v>1617</v>
      </c>
      <c r="R86" s="186">
        <v>50</v>
      </c>
      <c r="S86" s="187" t="s">
        <v>3664</v>
      </c>
      <c r="T86" s="187" t="s">
        <v>3255</v>
      </c>
      <c r="U86" s="188">
        <v>55</v>
      </c>
      <c r="V86" s="179" t="s">
        <v>3487</v>
      </c>
      <c r="W86" s="187" t="s">
        <v>3663</v>
      </c>
      <c r="X86" s="189">
        <v>97753000</v>
      </c>
      <c r="Y86" s="190"/>
      <c r="Z86" s="210">
        <v>18034588000160</v>
      </c>
      <c r="AA86" s="217"/>
      <c r="AB86" s="218"/>
      <c r="AC86" s="218"/>
      <c r="AD86" s="218"/>
      <c r="AE86" s="218"/>
      <c r="AF86" s="219"/>
      <c r="AG86" s="218"/>
      <c r="AH86" s="218"/>
      <c r="AI86" s="219" t="s">
        <v>3257</v>
      </c>
      <c r="AJ86" s="218"/>
      <c r="AK86" s="218"/>
      <c r="AL86" s="218"/>
      <c r="AM86" s="218"/>
      <c r="AN86" s="230">
        <f t="shared" si="4"/>
        <v>136.5</v>
      </c>
      <c r="AO86" s="220">
        <v>218.36824805131351</v>
      </c>
      <c r="AP86" s="226">
        <f t="shared" si="5"/>
        <v>45.5</v>
      </c>
      <c r="AQ86" s="227">
        <v>91</v>
      </c>
    </row>
    <row r="87" spans="1:43" ht="17.25">
      <c r="A87" s="160" t="s">
        <v>2940</v>
      </c>
      <c r="B87" s="161">
        <v>430466</v>
      </c>
      <c r="C87" s="162">
        <v>0.5104602568547321</v>
      </c>
      <c r="D87" s="163">
        <v>25462</v>
      </c>
      <c r="E87" s="164">
        <v>0.0033841562458144193</v>
      </c>
      <c r="F87" s="165">
        <v>2653.06</v>
      </c>
      <c r="G87" s="169">
        <f>B_DADOS1!$B$4*B_DADOS!E87</f>
        <v>8121.974989954606</v>
      </c>
      <c r="H87" s="178">
        <f t="shared" si="3"/>
        <v>10775.034989954605</v>
      </c>
      <c r="I87" s="179" t="s">
        <v>191</v>
      </c>
      <c r="J87" s="222" t="s">
        <v>4415</v>
      </c>
      <c r="K87" s="181" t="s">
        <v>4151</v>
      </c>
      <c r="L87" s="182" t="s">
        <v>1842</v>
      </c>
      <c r="M87" s="182" t="s">
        <v>3665</v>
      </c>
      <c r="N87" s="182" t="s">
        <v>3666</v>
      </c>
      <c r="O87" s="183" t="s">
        <v>3667</v>
      </c>
      <c r="P87" s="184" t="s">
        <v>104</v>
      </c>
      <c r="Q87" s="185" t="s">
        <v>1618</v>
      </c>
      <c r="R87" s="186">
        <v>2200</v>
      </c>
      <c r="S87" s="187" t="s">
        <v>3258</v>
      </c>
      <c r="T87" s="187" t="s">
        <v>3255</v>
      </c>
      <c r="U87" s="188">
        <v>53</v>
      </c>
      <c r="V87" s="179" t="s">
        <v>3488</v>
      </c>
      <c r="W87" s="187" t="s">
        <v>3667</v>
      </c>
      <c r="X87" s="189">
        <v>96160000</v>
      </c>
      <c r="Y87" s="190"/>
      <c r="Z87" s="210">
        <v>14308474000100</v>
      </c>
      <c r="AA87" s="217"/>
      <c r="AB87" s="218"/>
      <c r="AC87" s="218"/>
      <c r="AD87" s="218"/>
      <c r="AE87" s="218"/>
      <c r="AF87" s="219"/>
      <c r="AG87" s="218"/>
      <c r="AH87" s="218"/>
      <c r="AI87" s="219" t="s">
        <v>3257</v>
      </c>
      <c r="AJ87" s="218"/>
      <c r="AK87" s="218"/>
      <c r="AL87" s="218"/>
      <c r="AM87" s="218"/>
      <c r="AN87" s="230">
        <f t="shared" si="4"/>
        <v>201</v>
      </c>
      <c r="AO87" s="220">
        <v>321.85455567055186</v>
      </c>
      <c r="AP87" s="226">
        <f t="shared" si="5"/>
        <v>67</v>
      </c>
      <c r="AQ87" s="227">
        <v>134</v>
      </c>
    </row>
    <row r="88" spans="1:43" ht="17.25">
      <c r="A88" s="160" t="s">
        <v>2941</v>
      </c>
      <c r="B88" s="161">
        <v>430468</v>
      </c>
      <c r="C88" s="162">
        <v>0.4228660289659831</v>
      </c>
      <c r="D88" s="163">
        <v>12050</v>
      </c>
      <c r="E88" s="164">
        <v>0.0025058521823240146</v>
      </c>
      <c r="F88" s="165">
        <v>2653.06</v>
      </c>
      <c r="G88" s="169">
        <f>B_DADOS1!$B$4*B_DADOS!E88</f>
        <v>6014.045237577635</v>
      </c>
      <c r="H88" s="178">
        <f t="shared" si="3"/>
        <v>8667.105237577634</v>
      </c>
      <c r="I88" s="179" t="s">
        <v>192</v>
      </c>
      <c r="J88" s="222" t="s">
        <v>4416</v>
      </c>
      <c r="K88" s="181" t="s">
        <v>4154</v>
      </c>
      <c r="L88" s="182" t="s">
        <v>1843</v>
      </c>
      <c r="M88" s="182" t="s">
        <v>3668</v>
      </c>
      <c r="N88" s="182" t="s">
        <v>3669</v>
      </c>
      <c r="O88" s="183" t="s">
        <v>3670</v>
      </c>
      <c r="P88" s="184" t="s">
        <v>104</v>
      </c>
      <c r="Q88" s="185" t="s">
        <v>1619</v>
      </c>
      <c r="R88" s="186">
        <v>2335</v>
      </c>
      <c r="S88" s="187" t="s">
        <v>3258</v>
      </c>
      <c r="T88" s="187" t="s">
        <v>3255</v>
      </c>
      <c r="U88" s="188">
        <v>51</v>
      </c>
      <c r="V88" s="179" t="s">
        <v>3489</v>
      </c>
      <c r="W88" s="187" t="s">
        <v>3670</v>
      </c>
      <c r="X88" s="189">
        <v>95745000</v>
      </c>
      <c r="Y88" s="190"/>
      <c r="Z88" s="210">
        <v>13931247000173</v>
      </c>
      <c r="AA88" s="217"/>
      <c r="AB88" s="218"/>
      <c r="AC88" s="218"/>
      <c r="AD88" s="218"/>
      <c r="AE88" s="218"/>
      <c r="AF88" s="219"/>
      <c r="AG88" s="218"/>
      <c r="AH88" s="218"/>
      <c r="AI88" s="219" t="s">
        <v>3257</v>
      </c>
      <c r="AJ88" s="218"/>
      <c r="AK88" s="218"/>
      <c r="AL88" s="218"/>
      <c r="AM88" s="218"/>
      <c r="AN88" s="230">
        <f t="shared" si="4"/>
        <v>114</v>
      </c>
      <c r="AO88" s="220">
        <v>181.1977865977194</v>
      </c>
      <c r="AP88" s="226">
        <f t="shared" si="5"/>
        <v>38</v>
      </c>
      <c r="AQ88" s="227">
        <v>76</v>
      </c>
    </row>
    <row r="89" spans="1:43" ht="17.25">
      <c r="A89" s="160" t="s">
        <v>2942</v>
      </c>
      <c r="B89" s="161">
        <v>430469</v>
      </c>
      <c r="C89" s="162">
        <v>0.34642201698671404</v>
      </c>
      <c r="D89" s="163">
        <v>3031</v>
      </c>
      <c r="E89" s="164">
        <v>0.0016689678501631965</v>
      </c>
      <c r="F89" s="165">
        <v>2653.06</v>
      </c>
      <c r="G89" s="169">
        <f>B_DADOS1!$B$4*B_DADOS!E89</f>
        <v>4005.5228403916717</v>
      </c>
      <c r="H89" s="178">
        <f t="shared" si="3"/>
        <v>6658.582840391671</v>
      </c>
      <c r="I89" s="179" t="s">
        <v>193</v>
      </c>
      <c r="J89" s="222" t="s">
        <v>4417</v>
      </c>
      <c r="K89" s="181" t="s">
        <v>4154</v>
      </c>
      <c r="L89" s="182" t="s">
        <v>1844</v>
      </c>
      <c r="M89" s="182" t="s">
        <v>3671</v>
      </c>
      <c r="N89" s="182" t="s">
        <v>3672</v>
      </c>
      <c r="O89" s="183" t="s">
        <v>3673</v>
      </c>
      <c r="P89" s="184" t="s">
        <v>104</v>
      </c>
      <c r="Q89" s="185" t="s">
        <v>1620</v>
      </c>
      <c r="R89" s="186">
        <v>26</v>
      </c>
      <c r="S89" s="187" t="s">
        <v>3258</v>
      </c>
      <c r="T89" s="187" t="s">
        <v>3255</v>
      </c>
      <c r="U89" s="188">
        <v>51</v>
      </c>
      <c r="V89" s="179" t="s">
        <v>3490</v>
      </c>
      <c r="W89" s="187" t="s">
        <v>3673</v>
      </c>
      <c r="X89" s="189">
        <v>95935000</v>
      </c>
      <c r="Y89" s="190"/>
      <c r="Z89" s="210">
        <v>14360594000156</v>
      </c>
      <c r="AA89" s="217"/>
      <c r="AB89" s="218"/>
      <c r="AC89" s="218"/>
      <c r="AD89" s="218"/>
      <c r="AE89" s="218"/>
      <c r="AF89" s="219"/>
      <c r="AG89" s="218"/>
      <c r="AH89" s="218"/>
      <c r="AI89" s="219" t="s">
        <v>3257</v>
      </c>
      <c r="AJ89" s="218"/>
      <c r="AK89" s="218"/>
      <c r="AL89" s="218"/>
      <c r="AM89" s="218"/>
      <c r="AN89" s="230">
        <f t="shared" si="4"/>
        <v>84</v>
      </c>
      <c r="AO89" s="220">
        <v>135.2424778725978</v>
      </c>
      <c r="AP89" s="226">
        <f t="shared" si="5"/>
        <v>28</v>
      </c>
      <c r="AQ89" s="227">
        <v>56</v>
      </c>
    </row>
    <row r="90" spans="1:43" ht="17.25">
      <c r="A90" s="160" t="s">
        <v>2943</v>
      </c>
      <c r="B90" s="161">
        <v>430467</v>
      </c>
      <c r="C90" s="162">
        <v>0.3684491508189793</v>
      </c>
      <c r="D90" s="163">
        <v>4235</v>
      </c>
      <c r="E90" s="164">
        <v>0.0018664233818680492</v>
      </c>
      <c r="F90" s="165">
        <v>2653.06</v>
      </c>
      <c r="G90" s="169">
        <f>B_DADOS1!$B$4*B_DADOS!E90</f>
        <v>4479.416116483318</v>
      </c>
      <c r="H90" s="178">
        <f t="shared" si="3"/>
        <v>7132.476116483318</v>
      </c>
      <c r="I90" s="179" t="s">
        <v>194</v>
      </c>
      <c r="J90" s="222" t="s">
        <v>3674</v>
      </c>
      <c r="K90" s="181" t="s">
        <v>4154</v>
      </c>
      <c r="L90" s="182" t="s">
        <v>1845</v>
      </c>
      <c r="M90" s="182" t="s">
        <v>3675</v>
      </c>
      <c r="N90" s="182" t="s">
        <v>3676</v>
      </c>
      <c r="O90" s="183" t="s">
        <v>3677</v>
      </c>
      <c r="P90" s="184" t="s">
        <v>104</v>
      </c>
      <c r="Q90" s="185" t="s">
        <v>1621</v>
      </c>
      <c r="R90" s="186">
        <v>2622</v>
      </c>
      <c r="S90" s="187" t="s">
        <v>3258</v>
      </c>
      <c r="T90" s="187" t="s">
        <v>3255</v>
      </c>
      <c r="U90" s="188">
        <v>51</v>
      </c>
      <c r="V90" s="179" t="s">
        <v>3491</v>
      </c>
      <c r="W90" s="187" t="s">
        <v>3677</v>
      </c>
      <c r="X90" s="189">
        <v>95552000</v>
      </c>
      <c r="Y90" s="190"/>
      <c r="Z90" s="210">
        <v>13484115000140</v>
      </c>
      <c r="AA90" s="217"/>
      <c r="AB90" s="218"/>
      <c r="AC90" s="218"/>
      <c r="AD90" s="218"/>
      <c r="AE90" s="218"/>
      <c r="AF90" s="219"/>
      <c r="AG90" s="218"/>
      <c r="AH90" s="218"/>
      <c r="AI90" s="219" t="s">
        <v>3257</v>
      </c>
      <c r="AJ90" s="218"/>
      <c r="AK90" s="218"/>
      <c r="AL90" s="218"/>
      <c r="AM90" s="218"/>
      <c r="AN90" s="230">
        <f t="shared" si="4"/>
        <v>238.5</v>
      </c>
      <c r="AO90" s="220">
        <v>126.89650666039313</v>
      </c>
      <c r="AP90" s="226">
        <f t="shared" si="5"/>
        <v>79.5</v>
      </c>
      <c r="AQ90" s="227">
        <v>159</v>
      </c>
    </row>
    <row r="91" spans="1:43" ht="17.25">
      <c r="A91" s="160" t="s">
        <v>2944</v>
      </c>
      <c r="B91" s="161">
        <v>430471</v>
      </c>
      <c r="C91" s="162">
        <v>0.4668055947528596</v>
      </c>
      <c r="D91" s="163">
        <v>7768</v>
      </c>
      <c r="E91" s="164">
        <v>0.002589924055473625</v>
      </c>
      <c r="F91" s="165">
        <v>2653.06</v>
      </c>
      <c r="G91" s="169">
        <f>B_DADOS1!$B$4*B_DADOS!E91</f>
        <v>6215.8177331367</v>
      </c>
      <c r="H91" s="178">
        <f t="shared" si="3"/>
        <v>8868.8777331367</v>
      </c>
      <c r="I91" s="179" t="s">
        <v>195</v>
      </c>
      <c r="J91" s="222" t="s">
        <v>4418</v>
      </c>
      <c r="K91" s="181" t="s">
        <v>4154</v>
      </c>
      <c r="L91" s="182" t="s">
        <v>1846</v>
      </c>
      <c r="M91" s="182" t="s">
        <v>3678</v>
      </c>
      <c r="N91" s="182" t="s">
        <v>3679</v>
      </c>
      <c r="O91" s="183" t="s">
        <v>3680</v>
      </c>
      <c r="P91" s="184" t="s">
        <v>104</v>
      </c>
      <c r="Q91" s="185" t="s">
        <v>1622</v>
      </c>
      <c r="R91" s="186">
        <v>182</v>
      </c>
      <c r="S91" s="187" t="s">
        <v>3278</v>
      </c>
      <c r="T91" s="187" t="s">
        <v>3255</v>
      </c>
      <c r="U91" s="188">
        <v>51</v>
      </c>
      <c r="V91" s="179" t="s">
        <v>3492</v>
      </c>
      <c r="W91" s="187" t="s">
        <v>3680</v>
      </c>
      <c r="X91" s="189">
        <v>95515000</v>
      </c>
      <c r="Y91" s="190"/>
      <c r="Z91" s="210">
        <v>14353822000160</v>
      </c>
      <c r="AA91" s="217"/>
      <c r="AB91" s="218"/>
      <c r="AC91" s="218"/>
      <c r="AD91" s="218"/>
      <c r="AE91" s="218"/>
      <c r="AF91" s="219"/>
      <c r="AG91" s="218"/>
      <c r="AH91" s="218"/>
      <c r="AI91" s="219" t="s">
        <v>3257</v>
      </c>
      <c r="AJ91" s="218"/>
      <c r="AK91" s="218"/>
      <c r="AL91" s="218"/>
      <c r="AM91" s="218"/>
      <c r="AN91" s="230">
        <f t="shared" si="4"/>
        <v>172.5</v>
      </c>
      <c r="AO91" s="220">
        <v>276.4778174001587</v>
      </c>
      <c r="AP91" s="226">
        <f t="shared" si="5"/>
        <v>57.5</v>
      </c>
      <c r="AQ91" s="227">
        <v>115</v>
      </c>
    </row>
    <row r="92" spans="1:43" ht="17.25">
      <c r="A92" s="160" t="s">
        <v>2945</v>
      </c>
      <c r="B92" s="161">
        <v>430470</v>
      </c>
      <c r="C92" s="162">
        <v>0.32238961567699986</v>
      </c>
      <c r="D92" s="163">
        <v>63114</v>
      </c>
      <c r="E92" s="164">
        <v>0.002449088588551411</v>
      </c>
      <c r="F92" s="165">
        <v>2653.06</v>
      </c>
      <c r="G92" s="169">
        <f>B_DADOS1!$B$4*B_DADOS!E92</f>
        <v>5877.812612523387</v>
      </c>
      <c r="H92" s="178">
        <f t="shared" si="3"/>
        <v>8530.872612523386</v>
      </c>
      <c r="I92" s="179" t="s">
        <v>196</v>
      </c>
      <c r="J92" s="222" t="s">
        <v>4419</v>
      </c>
      <c r="K92" s="181" t="s">
        <v>4152</v>
      </c>
      <c r="L92" s="182" t="s">
        <v>1847</v>
      </c>
      <c r="M92" s="182" t="s">
        <v>3681</v>
      </c>
      <c r="N92" s="182" t="s">
        <v>3682</v>
      </c>
      <c r="O92" s="183" t="s">
        <v>3683</v>
      </c>
      <c r="P92" s="184" t="s">
        <v>104</v>
      </c>
      <c r="Q92" s="185" t="s">
        <v>1623</v>
      </c>
      <c r="R92" s="186">
        <v>1264</v>
      </c>
      <c r="S92" s="187" t="s">
        <v>3684</v>
      </c>
      <c r="T92" s="187" t="s">
        <v>3255</v>
      </c>
      <c r="U92" s="188">
        <v>54</v>
      </c>
      <c r="V92" s="179" t="s">
        <v>3493</v>
      </c>
      <c r="W92" s="187" t="s">
        <v>3683</v>
      </c>
      <c r="X92" s="189">
        <v>99500000</v>
      </c>
      <c r="Y92" s="190"/>
      <c r="Z92" s="210">
        <v>14368281000144</v>
      </c>
      <c r="AA92" s="217"/>
      <c r="AB92" s="218"/>
      <c r="AC92" s="218"/>
      <c r="AD92" s="218"/>
      <c r="AE92" s="218"/>
      <c r="AF92" s="219"/>
      <c r="AG92" s="218"/>
      <c r="AH92" s="218"/>
      <c r="AI92" s="219" t="s">
        <v>3257</v>
      </c>
      <c r="AJ92" s="218"/>
      <c r="AK92" s="218"/>
      <c r="AL92" s="218"/>
      <c r="AM92" s="218"/>
      <c r="AN92" s="230">
        <f t="shared" si="4"/>
        <v>178.5</v>
      </c>
      <c r="AO92" s="220">
        <v>285.7012823161349</v>
      </c>
      <c r="AP92" s="226">
        <f t="shared" si="5"/>
        <v>59.5</v>
      </c>
      <c r="AQ92" s="227">
        <v>119</v>
      </c>
    </row>
    <row r="93" spans="1:43" ht="17.25">
      <c r="A93" s="160" t="s">
        <v>2946</v>
      </c>
      <c r="B93" s="161">
        <v>430480</v>
      </c>
      <c r="C93" s="162">
        <v>0.23147392904295844</v>
      </c>
      <c r="D93" s="163">
        <v>27926</v>
      </c>
      <c r="E93" s="164">
        <v>0.0015559942503278925</v>
      </c>
      <c r="F93" s="165">
        <v>2653.06</v>
      </c>
      <c r="G93" s="169">
        <f>B_DADOS1!$B$4*B_DADOS!E93</f>
        <v>3734.386200786942</v>
      </c>
      <c r="H93" s="178">
        <f t="shared" si="3"/>
        <v>6387.446200786942</v>
      </c>
      <c r="I93" s="179" t="s">
        <v>197</v>
      </c>
      <c r="J93" s="222" t="s">
        <v>4420</v>
      </c>
      <c r="K93" s="181" t="s">
        <v>4152</v>
      </c>
      <c r="L93" s="182" t="s">
        <v>1848</v>
      </c>
      <c r="M93" s="182" t="s">
        <v>3685</v>
      </c>
      <c r="N93" s="182" t="s">
        <v>3686</v>
      </c>
      <c r="O93" s="183" t="s">
        <v>3687</v>
      </c>
      <c r="P93" s="184" t="s">
        <v>104</v>
      </c>
      <c r="Q93" s="185" t="s">
        <v>1624</v>
      </c>
      <c r="R93" s="186">
        <v>11</v>
      </c>
      <c r="S93" s="187" t="s">
        <v>3258</v>
      </c>
      <c r="T93" s="187" t="s">
        <v>3255</v>
      </c>
      <c r="U93" s="188">
        <v>54</v>
      </c>
      <c r="V93" s="179" t="s">
        <v>3494</v>
      </c>
      <c r="W93" s="187" t="s">
        <v>3687</v>
      </c>
      <c r="X93" s="189">
        <v>95185000</v>
      </c>
      <c r="Y93" s="190"/>
      <c r="Z93" s="210">
        <v>13814618000137</v>
      </c>
      <c r="AA93" s="217"/>
      <c r="AB93" s="218"/>
      <c r="AC93" s="218"/>
      <c r="AD93" s="218"/>
      <c r="AE93" s="218"/>
      <c r="AF93" s="219"/>
      <c r="AG93" s="218"/>
      <c r="AH93" s="218"/>
      <c r="AI93" s="219" t="s">
        <v>3257</v>
      </c>
      <c r="AJ93" s="218"/>
      <c r="AK93" s="218"/>
      <c r="AL93" s="218"/>
      <c r="AM93" s="218"/>
      <c r="AN93" s="230">
        <f t="shared" si="4"/>
        <v>126</v>
      </c>
      <c r="AO93" s="220">
        <v>201.7730984096117</v>
      </c>
      <c r="AP93" s="226">
        <f t="shared" si="5"/>
        <v>42</v>
      </c>
      <c r="AQ93" s="227">
        <v>84</v>
      </c>
    </row>
    <row r="94" spans="1:43" ht="17.25">
      <c r="A94" s="160" t="s">
        <v>2947</v>
      </c>
      <c r="B94" s="161">
        <v>430485</v>
      </c>
      <c r="C94" s="162">
        <v>0.29576324723302577</v>
      </c>
      <c r="D94" s="163">
        <v>1494</v>
      </c>
      <c r="E94" s="164">
        <v>0.0012814491866959433</v>
      </c>
      <c r="F94" s="165">
        <v>2653.06</v>
      </c>
      <c r="G94" s="169">
        <f>B_DADOS1!$B$4*B_DADOS!E94</f>
        <v>3075.478048070264</v>
      </c>
      <c r="H94" s="178">
        <f t="shared" si="3"/>
        <v>5728.538048070264</v>
      </c>
      <c r="I94" s="179" t="s">
        <v>198</v>
      </c>
      <c r="J94" s="222" t="s">
        <v>4421</v>
      </c>
      <c r="K94" s="181" t="s">
        <v>4152</v>
      </c>
      <c r="L94" s="182" t="s">
        <v>1849</v>
      </c>
      <c r="M94" s="182" t="s">
        <v>3688</v>
      </c>
      <c r="N94" s="182" t="s">
        <v>3689</v>
      </c>
      <c r="O94" s="183" t="s">
        <v>3690</v>
      </c>
      <c r="P94" s="184" t="s">
        <v>104</v>
      </c>
      <c r="Q94" s="185" t="s">
        <v>1625</v>
      </c>
      <c r="R94" s="186">
        <v>689</v>
      </c>
      <c r="S94" s="187" t="s">
        <v>3258</v>
      </c>
      <c r="T94" s="187" t="s">
        <v>3255</v>
      </c>
      <c r="U94" s="188">
        <v>54</v>
      </c>
      <c r="V94" s="179" t="s">
        <v>3495</v>
      </c>
      <c r="W94" s="187" t="s">
        <v>3690</v>
      </c>
      <c r="X94" s="189">
        <v>99825000</v>
      </c>
      <c r="Y94" s="190"/>
      <c r="Z94" s="210">
        <v>14308322000107</v>
      </c>
      <c r="AA94" s="217"/>
      <c r="AB94" s="218"/>
      <c r="AC94" s="218"/>
      <c r="AD94" s="218"/>
      <c r="AE94" s="218"/>
      <c r="AF94" s="219"/>
      <c r="AG94" s="218"/>
      <c r="AH94" s="218"/>
      <c r="AI94" s="219" t="s">
        <v>3257</v>
      </c>
      <c r="AJ94" s="218"/>
      <c r="AK94" s="218"/>
      <c r="AL94" s="218"/>
      <c r="AM94" s="218"/>
      <c r="AN94" s="230">
        <f t="shared" si="4"/>
        <v>97.5</v>
      </c>
      <c r="AO94" s="220">
        <v>155.5309848896475</v>
      </c>
      <c r="AP94" s="226">
        <f t="shared" si="5"/>
        <v>32.5</v>
      </c>
      <c r="AQ94" s="227">
        <v>65</v>
      </c>
    </row>
    <row r="95" spans="1:43" ht="17.25">
      <c r="A95" s="160" t="s">
        <v>2948</v>
      </c>
      <c r="B95" s="161">
        <v>430490</v>
      </c>
      <c r="C95" s="162">
        <v>0.24815430377465592</v>
      </c>
      <c r="D95" s="163">
        <v>8660</v>
      </c>
      <c r="E95" s="164">
        <v>0.001399439377052466</v>
      </c>
      <c r="F95" s="165">
        <v>2653.06</v>
      </c>
      <c r="G95" s="169">
        <f>B_DADOS1!$B$4*B_DADOS!E95</f>
        <v>3358.6545049259184</v>
      </c>
      <c r="H95" s="178">
        <f t="shared" si="3"/>
        <v>6011.714504925918</v>
      </c>
      <c r="I95" s="179" t="s">
        <v>199</v>
      </c>
      <c r="J95" s="222" t="s">
        <v>4422</v>
      </c>
      <c r="K95" s="181" t="s">
        <v>4152</v>
      </c>
      <c r="L95" s="182" t="s">
        <v>1850</v>
      </c>
      <c r="M95" s="182" t="s">
        <v>3691</v>
      </c>
      <c r="N95" s="182" t="s">
        <v>3692</v>
      </c>
      <c r="O95" s="183" t="s">
        <v>3693</v>
      </c>
      <c r="P95" s="184" t="s">
        <v>104</v>
      </c>
      <c r="Q95" s="185" t="s">
        <v>1626</v>
      </c>
      <c r="R95" s="186">
        <v>778</v>
      </c>
      <c r="S95" s="187" t="s">
        <v>3258</v>
      </c>
      <c r="T95" s="187" t="s">
        <v>3255</v>
      </c>
      <c r="U95" s="188">
        <v>54</v>
      </c>
      <c r="V95" s="179" t="s">
        <v>3496</v>
      </c>
      <c r="W95" s="187" t="s">
        <v>3693</v>
      </c>
      <c r="X95" s="189">
        <v>99260000</v>
      </c>
      <c r="Y95" s="190"/>
      <c r="Z95" s="210">
        <v>14378006000101</v>
      </c>
      <c r="AA95" s="217"/>
      <c r="AB95" s="218"/>
      <c r="AC95" s="218"/>
      <c r="AD95" s="218"/>
      <c r="AE95" s="218"/>
      <c r="AF95" s="219"/>
      <c r="AG95" s="218"/>
      <c r="AH95" s="218"/>
      <c r="AI95" s="219" t="s">
        <v>3257</v>
      </c>
      <c r="AJ95" s="218"/>
      <c r="AK95" s="218"/>
      <c r="AL95" s="218"/>
      <c r="AM95" s="218"/>
      <c r="AN95" s="230">
        <f t="shared" si="4"/>
        <v>105</v>
      </c>
      <c r="AO95" s="220">
        <v>168.1415262146403</v>
      </c>
      <c r="AP95" s="226">
        <f t="shared" si="5"/>
        <v>35</v>
      </c>
      <c r="AQ95" s="227">
        <v>70</v>
      </c>
    </row>
    <row r="96" spans="1:43" ht="17.25">
      <c r="A96" s="160" t="s">
        <v>2949</v>
      </c>
      <c r="B96" s="161">
        <v>430495</v>
      </c>
      <c r="C96" s="162">
        <v>0.46005391203427054</v>
      </c>
      <c r="D96" s="163">
        <v>3250</v>
      </c>
      <c r="E96" s="164">
        <v>0.00223973082198947</v>
      </c>
      <c r="F96" s="165">
        <v>2653.06</v>
      </c>
      <c r="G96" s="169">
        <f>B_DADOS1!$B$4*B_DADOS!E96</f>
        <v>5375.353972774728</v>
      </c>
      <c r="H96" s="178">
        <f t="shared" si="3"/>
        <v>8028.413972774728</v>
      </c>
      <c r="I96" s="179" t="s">
        <v>200</v>
      </c>
      <c r="J96" s="222" t="s">
        <v>4423</v>
      </c>
      <c r="K96" s="181" t="s">
        <v>4152</v>
      </c>
      <c r="L96" s="182" t="s">
        <v>1851</v>
      </c>
      <c r="M96" s="182" t="s">
        <v>3694</v>
      </c>
      <c r="N96" s="182" t="s">
        <v>3692</v>
      </c>
      <c r="O96" s="183" t="s">
        <v>3695</v>
      </c>
      <c r="P96" s="184" t="s">
        <v>104</v>
      </c>
      <c r="Q96" s="185" t="s">
        <v>1627</v>
      </c>
      <c r="R96" s="186">
        <v>27</v>
      </c>
      <c r="S96" s="187" t="s">
        <v>3258</v>
      </c>
      <c r="T96" s="187" t="s">
        <v>3255</v>
      </c>
      <c r="U96" s="188">
        <v>54</v>
      </c>
      <c r="V96" s="179" t="s">
        <v>3497</v>
      </c>
      <c r="W96" s="187" t="s">
        <v>3695</v>
      </c>
      <c r="X96" s="189">
        <v>95315000</v>
      </c>
      <c r="Y96" s="190"/>
      <c r="Z96" s="210">
        <v>14263466000194</v>
      </c>
      <c r="AA96" s="217"/>
      <c r="AB96" s="218"/>
      <c r="AC96" s="218"/>
      <c r="AD96" s="218"/>
      <c r="AE96" s="218"/>
      <c r="AF96" s="219"/>
      <c r="AG96" s="218"/>
      <c r="AH96" s="218"/>
      <c r="AI96" s="219" t="s">
        <v>3257</v>
      </c>
      <c r="AJ96" s="218"/>
      <c r="AK96" s="218"/>
      <c r="AL96" s="218"/>
      <c r="AM96" s="218"/>
      <c r="AN96" s="230">
        <f t="shared" si="4"/>
        <v>127.5</v>
      </c>
      <c r="AO96" s="220">
        <v>203.41331999894686</v>
      </c>
      <c r="AP96" s="226">
        <f t="shared" si="5"/>
        <v>42.5</v>
      </c>
      <c r="AQ96" s="227">
        <v>85</v>
      </c>
    </row>
    <row r="97" spans="1:43" ht="17.25">
      <c r="A97" s="160" t="s">
        <v>2950</v>
      </c>
      <c r="B97" s="161">
        <v>430500</v>
      </c>
      <c r="C97" s="162">
        <v>0.2989929770766284</v>
      </c>
      <c r="D97" s="163">
        <v>9373</v>
      </c>
      <c r="E97" s="164">
        <v>0.0017062685047914924</v>
      </c>
      <c r="F97" s="165">
        <v>2653.06</v>
      </c>
      <c r="G97" s="169">
        <f>B_DADOS1!$B$4*B_DADOS!E97</f>
        <v>4095.0444114995817</v>
      </c>
      <c r="H97" s="178">
        <f t="shared" si="3"/>
        <v>6748.104411499582</v>
      </c>
      <c r="I97" s="179" t="s">
        <v>201</v>
      </c>
      <c r="J97" s="222" t="s">
        <v>4424</v>
      </c>
      <c r="K97" s="181" t="s">
        <v>4153</v>
      </c>
      <c r="L97" s="182" t="s">
        <v>1852</v>
      </c>
      <c r="M97" s="182" t="s">
        <v>3696</v>
      </c>
      <c r="N97" s="182" t="s">
        <v>3697</v>
      </c>
      <c r="O97" s="183" t="s">
        <v>3698</v>
      </c>
      <c r="P97" s="184" t="s">
        <v>104</v>
      </c>
      <c r="Q97" s="185" t="s">
        <v>1628</v>
      </c>
      <c r="R97" s="186">
        <v>58</v>
      </c>
      <c r="S97" s="187" t="s">
        <v>3258</v>
      </c>
      <c r="T97" s="187" t="s">
        <v>3255</v>
      </c>
      <c r="U97" s="188">
        <v>55</v>
      </c>
      <c r="V97" s="179" t="s">
        <v>3498</v>
      </c>
      <c r="W97" s="187" t="s">
        <v>3698</v>
      </c>
      <c r="X97" s="189">
        <v>98770000</v>
      </c>
      <c r="Y97" s="190"/>
      <c r="Z97" s="210">
        <v>13546696000106</v>
      </c>
      <c r="AA97" s="217"/>
      <c r="AB97" s="218"/>
      <c r="AC97" s="218"/>
      <c r="AD97" s="218"/>
      <c r="AE97" s="218"/>
      <c r="AF97" s="219"/>
      <c r="AG97" s="218"/>
      <c r="AH97" s="218"/>
      <c r="AI97" s="219" t="s">
        <v>3257</v>
      </c>
      <c r="AJ97" s="218"/>
      <c r="AK97" s="218"/>
      <c r="AL97" s="218"/>
      <c r="AM97" s="218"/>
      <c r="AN97" s="230">
        <f t="shared" si="4"/>
        <v>159</v>
      </c>
      <c r="AO97" s="220">
        <v>255.23535349116466</v>
      </c>
      <c r="AP97" s="226">
        <f t="shared" si="5"/>
        <v>53</v>
      </c>
      <c r="AQ97" s="227">
        <v>106</v>
      </c>
    </row>
    <row r="98" spans="1:43" ht="17.25">
      <c r="A98" s="160" t="s">
        <v>2951</v>
      </c>
      <c r="B98" s="161">
        <v>430510</v>
      </c>
      <c r="C98" s="162">
        <v>0.2981872895147464</v>
      </c>
      <c r="D98" s="163">
        <v>475906</v>
      </c>
      <c r="E98" s="164">
        <v>0.003067057363779581</v>
      </c>
      <c r="F98" s="165">
        <v>2653.06</v>
      </c>
      <c r="G98" s="169">
        <f>B_DADOS1!$B$4*B_DADOS!E98</f>
        <v>7360.937673070994</v>
      </c>
      <c r="H98" s="178">
        <f t="shared" si="3"/>
        <v>10013.997673070993</v>
      </c>
      <c r="I98" s="179" t="s">
        <v>202</v>
      </c>
      <c r="J98" s="222" t="s">
        <v>4425</v>
      </c>
      <c r="K98" s="181" t="s">
        <v>4152</v>
      </c>
      <c r="L98" s="182" t="s">
        <v>1853</v>
      </c>
      <c r="M98" s="182" t="s">
        <v>3699</v>
      </c>
      <c r="N98" s="182" t="s">
        <v>3700</v>
      </c>
      <c r="O98" s="183" t="s">
        <v>3701</v>
      </c>
      <c r="P98" s="184" t="s">
        <v>104</v>
      </c>
      <c r="Q98" s="185" t="s">
        <v>1629</v>
      </c>
      <c r="R98" s="186">
        <v>1253</v>
      </c>
      <c r="S98" s="187" t="s">
        <v>3702</v>
      </c>
      <c r="T98" s="187" t="s">
        <v>3255</v>
      </c>
      <c r="U98" s="188">
        <v>54</v>
      </c>
      <c r="V98" s="179" t="s">
        <v>3499</v>
      </c>
      <c r="W98" s="187" t="s">
        <v>3701</v>
      </c>
      <c r="X98" s="189">
        <v>95020412</v>
      </c>
      <c r="Y98" s="190"/>
      <c r="Z98" s="210">
        <v>14327409000121</v>
      </c>
      <c r="AA98" s="217"/>
      <c r="AB98" s="218"/>
      <c r="AC98" s="218"/>
      <c r="AD98" s="218"/>
      <c r="AE98" s="218"/>
      <c r="AF98" s="219"/>
      <c r="AG98" s="218"/>
      <c r="AH98" s="218"/>
      <c r="AI98" s="219" t="s">
        <v>3257</v>
      </c>
      <c r="AJ98" s="218"/>
      <c r="AK98" s="218"/>
      <c r="AL98" s="218"/>
      <c r="AM98" s="218"/>
      <c r="AN98" s="230">
        <f t="shared" si="4"/>
        <v>222</v>
      </c>
      <c r="AO98" s="220">
        <v>356.1150468133512</v>
      </c>
      <c r="AP98" s="226">
        <f t="shared" si="5"/>
        <v>74</v>
      </c>
      <c r="AQ98" s="227">
        <v>148</v>
      </c>
    </row>
    <row r="99" spans="1:43" ht="17.25">
      <c r="A99" s="160" t="s">
        <v>2952</v>
      </c>
      <c r="B99" s="161">
        <v>430511</v>
      </c>
      <c r="C99" s="162">
        <v>0.4519864528641622</v>
      </c>
      <c r="D99" s="163">
        <v>3128</v>
      </c>
      <c r="E99" s="164">
        <v>0.002187862498227236</v>
      </c>
      <c r="F99" s="165">
        <v>2653.06</v>
      </c>
      <c r="G99" s="169">
        <f>B_DADOS1!$B$4*B_DADOS!E99</f>
        <v>5250.869995745366</v>
      </c>
      <c r="H99" s="178">
        <f t="shared" si="3"/>
        <v>7903.929995745366</v>
      </c>
      <c r="I99" s="179" t="s">
        <v>203</v>
      </c>
      <c r="J99" s="222" t="s">
        <v>4426</v>
      </c>
      <c r="K99" s="181" t="s">
        <v>4152</v>
      </c>
      <c r="L99" s="182" t="s">
        <v>1854</v>
      </c>
      <c r="M99" s="182" t="s">
        <v>2988</v>
      </c>
      <c r="N99" s="182" t="s">
        <v>2989</v>
      </c>
      <c r="O99" s="183" t="s">
        <v>2990</v>
      </c>
      <c r="P99" s="184" t="s">
        <v>104</v>
      </c>
      <c r="Q99" s="185" t="s">
        <v>1630</v>
      </c>
      <c r="R99" s="186">
        <v>845</v>
      </c>
      <c r="S99" s="187" t="s">
        <v>3258</v>
      </c>
      <c r="T99" s="187" t="s">
        <v>3255</v>
      </c>
      <c r="U99" s="188">
        <v>54</v>
      </c>
      <c r="V99" s="179" t="s">
        <v>3500</v>
      </c>
      <c r="W99" s="187" t="s">
        <v>2990</v>
      </c>
      <c r="X99" s="189">
        <v>99838000</v>
      </c>
      <c r="Y99" s="190"/>
      <c r="Z99" s="210">
        <v>13532683000170</v>
      </c>
      <c r="AA99" s="217"/>
      <c r="AB99" s="218"/>
      <c r="AC99" s="218"/>
      <c r="AD99" s="218"/>
      <c r="AE99" s="218"/>
      <c r="AF99" s="219"/>
      <c r="AG99" s="218"/>
      <c r="AH99" s="218"/>
      <c r="AI99" s="219" t="s">
        <v>3257</v>
      </c>
      <c r="AJ99" s="218"/>
      <c r="AK99" s="218"/>
      <c r="AL99" s="218"/>
      <c r="AM99" s="218"/>
      <c r="AN99" s="230">
        <f t="shared" si="4"/>
        <v>132</v>
      </c>
      <c r="AO99" s="220">
        <v>212.02687234178003</v>
      </c>
      <c r="AP99" s="226">
        <f t="shared" si="5"/>
        <v>44</v>
      </c>
      <c r="AQ99" s="227">
        <v>88</v>
      </c>
    </row>
    <row r="100" spans="1:43" ht="17.25">
      <c r="A100" s="160" t="s">
        <v>2953</v>
      </c>
      <c r="B100" s="161">
        <v>430512</v>
      </c>
      <c r="C100" s="162">
        <v>0.4710733339182244</v>
      </c>
      <c r="D100" s="163">
        <v>6125</v>
      </c>
      <c r="E100" s="164">
        <v>0.0025220809925781454</v>
      </c>
      <c r="F100" s="165">
        <v>2653.06</v>
      </c>
      <c r="G100" s="169">
        <f>B_DADOS1!$B$4*B_DADOS!E100</f>
        <v>6052.9943821875495</v>
      </c>
      <c r="H100" s="178">
        <f t="shared" si="3"/>
        <v>8706.054382187549</v>
      </c>
      <c r="I100" s="179" t="s">
        <v>204</v>
      </c>
      <c r="J100" s="222" t="s">
        <v>4427</v>
      </c>
      <c r="K100" s="181" t="s">
        <v>4151</v>
      </c>
      <c r="L100" s="182" t="s">
        <v>1855</v>
      </c>
      <c r="M100" s="182" t="s">
        <v>2991</v>
      </c>
      <c r="N100" s="182" t="s">
        <v>2992</v>
      </c>
      <c r="O100" s="183" t="s">
        <v>2993</v>
      </c>
      <c r="P100" s="184" t="s">
        <v>104</v>
      </c>
      <c r="Q100" s="185" t="s">
        <v>1631</v>
      </c>
      <c r="R100" s="186">
        <v>22</v>
      </c>
      <c r="S100" s="187" t="s">
        <v>3258</v>
      </c>
      <c r="T100" s="187" t="s">
        <v>3255</v>
      </c>
      <c r="U100" s="188">
        <v>53</v>
      </c>
      <c r="V100" s="179" t="s">
        <v>3501</v>
      </c>
      <c r="W100" s="187" t="s">
        <v>2993</v>
      </c>
      <c r="X100" s="189">
        <v>96395000</v>
      </c>
      <c r="Y100" s="190"/>
      <c r="Z100" s="210">
        <v>17086255000111</v>
      </c>
      <c r="AA100" s="217"/>
      <c r="AB100" s="218"/>
      <c r="AC100" s="218"/>
      <c r="AD100" s="218"/>
      <c r="AE100" s="218"/>
      <c r="AF100" s="219"/>
      <c r="AG100" s="218"/>
      <c r="AH100" s="218"/>
      <c r="AI100" s="219" t="s">
        <v>3257</v>
      </c>
      <c r="AJ100" s="218"/>
      <c r="AK100" s="218"/>
      <c r="AL100" s="218"/>
      <c r="AM100" s="218"/>
      <c r="AN100" s="230">
        <f t="shared" si="4"/>
        <v>178.5</v>
      </c>
      <c r="AO100" s="220">
        <v>285.4402390329903</v>
      </c>
      <c r="AP100" s="226">
        <f t="shared" si="5"/>
        <v>59.5</v>
      </c>
      <c r="AQ100" s="227">
        <v>119</v>
      </c>
    </row>
    <row r="101" spans="1:43" ht="17.25">
      <c r="A101" s="160" t="s">
        <v>2954</v>
      </c>
      <c r="B101" s="161">
        <v>430513</v>
      </c>
      <c r="C101" s="162">
        <v>0.3961355871744279</v>
      </c>
      <c r="D101" s="163">
        <v>4338</v>
      </c>
      <c r="E101" s="164">
        <v>0.002013918474568825</v>
      </c>
      <c r="F101" s="165">
        <v>2653.06</v>
      </c>
      <c r="G101" s="169">
        <f>B_DADOS1!$B$4*B_DADOS!E101</f>
        <v>4833.404338965181</v>
      </c>
      <c r="H101" s="178">
        <f t="shared" si="3"/>
        <v>7486.464338965181</v>
      </c>
      <c r="I101" s="179" t="s">
        <v>205</v>
      </c>
      <c r="J101" s="222" t="s">
        <v>4428</v>
      </c>
      <c r="K101" s="181" t="s">
        <v>4154</v>
      </c>
      <c r="L101" s="182" t="s">
        <v>1856</v>
      </c>
      <c r="M101" s="182" t="s">
        <v>2994</v>
      </c>
      <c r="N101" s="182" t="s">
        <v>2995</v>
      </c>
      <c r="O101" s="183" t="s">
        <v>2996</v>
      </c>
      <c r="P101" s="184" t="s">
        <v>104</v>
      </c>
      <c r="Q101" s="185" t="s">
        <v>1632</v>
      </c>
      <c r="R101" s="186">
        <v>164</v>
      </c>
      <c r="S101" s="187" t="s">
        <v>3279</v>
      </c>
      <c r="T101" s="187" t="s">
        <v>3255</v>
      </c>
      <c r="U101" s="188">
        <v>51</v>
      </c>
      <c r="V101" s="179" t="s">
        <v>3502</v>
      </c>
      <c r="W101" s="187" t="s">
        <v>2996</v>
      </c>
      <c r="X101" s="189">
        <v>96535000</v>
      </c>
      <c r="Y101" s="190"/>
      <c r="Z101" s="210">
        <v>14352149000144</v>
      </c>
      <c r="AA101" s="217"/>
      <c r="AB101" s="218"/>
      <c r="AC101" s="218"/>
      <c r="AD101" s="218"/>
      <c r="AE101" s="218"/>
      <c r="AF101" s="219"/>
      <c r="AG101" s="218"/>
      <c r="AH101" s="218"/>
      <c r="AI101" s="219" t="s">
        <v>3257</v>
      </c>
      <c r="AJ101" s="218"/>
      <c r="AK101" s="218"/>
      <c r="AL101" s="218"/>
      <c r="AM101" s="218"/>
      <c r="AN101" s="230">
        <f t="shared" si="4"/>
        <v>130.5</v>
      </c>
      <c r="AO101" s="220">
        <v>209.86169572992526</v>
      </c>
      <c r="AP101" s="226">
        <f t="shared" si="5"/>
        <v>43.5</v>
      </c>
      <c r="AQ101" s="227">
        <v>87</v>
      </c>
    </row>
    <row r="102" spans="1:43" ht="17.25">
      <c r="A102" s="160" t="s">
        <v>2955</v>
      </c>
      <c r="B102" s="161">
        <v>430515</v>
      </c>
      <c r="C102" s="162">
        <v>0.4393774130975091</v>
      </c>
      <c r="D102" s="163">
        <v>2585</v>
      </c>
      <c r="E102" s="164">
        <v>0.0020668616353271023</v>
      </c>
      <c r="F102" s="165">
        <v>2653.06</v>
      </c>
      <c r="G102" s="169">
        <f>B_DADOS1!$B$4*B_DADOS!E102</f>
        <v>4960.467924785045</v>
      </c>
      <c r="H102" s="178">
        <f t="shared" si="3"/>
        <v>7613.527924785045</v>
      </c>
      <c r="I102" s="179" t="s">
        <v>206</v>
      </c>
      <c r="J102" s="222" t="s">
        <v>4429</v>
      </c>
      <c r="K102" s="181" t="s">
        <v>4153</v>
      </c>
      <c r="L102" s="182" t="s">
        <v>1857</v>
      </c>
      <c r="M102" s="182" t="s">
        <v>2997</v>
      </c>
      <c r="N102" s="182" t="s">
        <v>2998</v>
      </c>
      <c r="O102" s="183" t="s">
        <v>2999</v>
      </c>
      <c r="P102" s="184" t="s">
        <v>104</v>
      </c>
      <c r="Q102" s="185" t="s">
        <v>1633</v>
      </c>
      <c r="R102" s="186">
        <v>609</v>
      </c>
      <c r="S102" s="187" t="s">
        <v>3265</v>
      </c>
      <c r="T102" s="187" t="s">
        <v>3255</v>
      </c>
      <c r="U102" s="188">
        <v>55</v>
      </c>
      <c r="V102" s="179" t="s">
        <v>3503</v>
      </c>
      <c r="W102" s="187" t="s">
        <v>2999</v>
      </c>
      <c r="X102" s="189">
        <v>98340000</v>
      </c>
      <c r="Y102" s="190"/>
      <c r="Z102" s="210">
        <v>14342719000115</v>
      </c>
      <c r="AA102" s="217"/>
      <c r="AB102" s="218"/>
      <c r="AC102" s="218"/>
      <c r="AD102" s="218"/>
      <c r="AE102" s="218"/>
      <c r="AF102" s="219"/>
      <c r="AG102" s="218"/>
      <c r="AH102" s="218"/>
      <c r="AI102" s="219" t="s">
        <v>3257</v>
      </c>
      <c r="AJ102" s="218"/>
      <c r="AK102" s="218"/>
      <c r="AL102" s="218"/>
      <c r="AM102" s="218"/>
      <c r="AN102" s="230">
        <f t="shared" si="4"/>
        <v>117</v>
      </c>
      <c r="AO102" s="220">
        <v>186.62764055512278</v>
      </c>
      <c r="AP102" s="226">
        <f t="shared" si="5"/>
        <v>39</v>
      </c>
      <c r="AQ102" s="227">
        <v>78</v>
      </c>
    </row>
    <row r="103" spans="1:43" ht="17.25">
      <c r="A103" s="160" t="s">
        <v>2956</v>
      </c>
      <c r="B103" s="161">
        <v>430517</v>
      </c>
      <c r="C103" s="162">
        <v>0.4949912293537015</v>
      </c>
      <c r="D103" s="163">
        <v>10404</v>
      </c>
      <c r="E103" s="164">
        <v>0.002869340905717414</v>
      </c>
      <c r="F103" s="165">
        <v>2653.06</v>
      </c>
      <c r="G103" s="169">
        <f>B_DADOS1!$B$4*B_DADOS!E103</f>
        <v>6886.418173721793</v>
      </c>
      <c r="H103" s="178">
        <f t="shared" si="3"/>
        <v>9539.478173721793</v>
      </c>
      <c r="I103" s="179" t="s">
        <v>207</v>
      </c>
      <c r="J103" s="222" t="s">
        <v>4430</v>
      </c>
      <c r="K103" s="181" t="s">
        <v>4154</v>
      </c>
      <c r="L103" s="182" t="s">
        <v>1858</v>
      </c>
      <c r="M103" s="182" t="s">
        <v>3000</v>
      </c>
      <c r="N103" s="182" t="s">
        <v>3001</v>
      </c>
      <c r="O103" s="183" t="s">
        <v>3002</v>
      </c>
      <c r="P103" s="184" t="s">
        <v>104</v>
      </c>
      <c r="Q103" s="185" t="s">
        <v>1634</v>
      </c>
      <c r="R103" s="186">
        <v>396</v>
      </c>
      <c r="S103" s="187">
        <v>1</v>
      </c>
      <c r="T103" s="187" t="s">
        <v>3255</v>
      </c>
      <c r="U103" s="188">
        <v>51</v>
      </c>
      <c r="V103" s="179" t="s">
        <v>3504</v>
      </c>
      <c r="W103" s="187" t="s">
        <v>3002</v>
      </c>
      <c r="X103" s="189">
        <v>96770000</v>
      </c>
      <c r="Y103" s="190"/>
      <c r="Z103" s="210">
        <v>14479788000175</v>
      </c>
      <c r="AA103" s="217"/>
      <c r="AB103" s="218"/>
      <c r="AC103" s="218"/>
      <c r="AD103" s="218"/>
      <c r="AE103" s="218"/>
      <c r="AF103" s="219"/>
      <c r="AG103" s="218"/>
      <c r="AH103" s="218"/>
      <c r="AI103" s="219" t="s">
        <v>3257</v>
      </c>
      <c r="AJ103" s="218"/>
      <c r="AK103" s="218"/>
      <c r="AL103" s="218"/>
      <c r="AM103" s="218"/>
      <c r="AN103" s="230">
        <f t="shared" si="4"/>
        <v>190.5</v>
      </c>
      <c r="AO103" s="220">
        <v>304.69443804181236</v>
      </c>
      <c r="AP103" s="226">
        <f t="shared" si="5"/>
        <v>63.5</v>
      </c>
      <c r="AQ103" s="227">
        <v>127</v>
      </c>
    </row>
    <row r="104" spans="1:43" ht="17.25">
      <c r="A104" s="160" t="s">
        <v>2957</v>
      </c>
      <c r="B104" s="161">
        <v>430520</v>
      </c>
      <c r="C104" s="162">
        <v>0.29010849156415563</v>
      </c>
      <c r="D104" s="163">
        <v>14080</v>
      </c>
      <c r="E104" s="164">
        <v>0.0017597680704630498</v>
      </c>
      <c r="F104" s="165">
        <v>2653.06</v>
      </c>
      <c r="G104" s="169">
        <f>B_DADOS1!$B$4*B_DADOS!E104</f>
        <v>4223.443369111319</v>
      </c>
      <c r="H104" s="178">
        <f t="shared" si="3"/>
        <v>6876.5033691113185</v>
      </c>
      <c r="I104" s="179" t="s">
        <v>208</v>
      </c>
      <c r="J104" s="222" t="s">
        <v>4431</v>
      </c>
      <c r="K104" s="181" t="s">
        <v>4153</v>
      </c>
      <c r="L104" s="182" t="s">
        <v>1859</v>
      </c>
      <c r="M104" s="182" t="s">
        <v>3003</v>
      </c>
      <c r="N104" s="182" t="s">
        <v>3004</v>
      </c>
      <c r="O104" s="183" t="s">
        <v>3005</v>
      </c>
      <c r="P104" s="184" t="s">
        <v>104</v>
      </c>
      <c r="Q104" s="185" t="s">
        <v>1635</v>
      </c>
      <c r="R104" s="186">
        <v>250</v>
      </c>
      <c r="S104" s="187" t="s">
        <v>3006</v>
      </c>
      <c r="T104" s="187" t="s">
        <v>3255</v>
      </c>
      <c r="U104" s="188">
        <v>55</v>
      </c>
      <c r="V104" s="179" t="s">
        <v>3505</v>
      </c>
      <c r="W104" s="187" t="s">
        <v>3005</v>
      </c>
      <c r="X104" s="189">
        <v>97900000</v>
      </c>
      <c r="Y104" s="190"/>
      <c r="Z104" s="210">
        <v>14427530000125</v>
      </c>
      <c r="AA104" s="217"/>
      <c r="AB104" s="218"/>
      <c r="AC104" s="218"/>
      <c r="AD104" s="218"/>
      <c r="AE104" s="218"/>
      <c r="AF104" s="219"/>
      <c r="AG104" s="218"/>
      <c r="AH104" s="218"/>
      <c r="AI104" s="219" t="s">
        <v>3257</v>
      </c>
      <c r="AJ104" s="218"/>
      <c r="AK104" s="218"/>
      <c r="AL104" s="218"/>
      <c r="AM104" s="218"/>
      <c r="AN104" s="230">
        <f t="shared" si="4"/>
        <v>91.5</v>
      </c>
      <c r="AO104" s="220">
        <v>147.40696268077477</v>
      </c>
      <c r="AP104" s="226">
        <f t="shared" si="5"/>
        <v>30.5</v>
      </c>
      <c r="AQ104" s="227">
        <v>61</v>
      </c>
    </row>
    <row r="105" spans="1:43" ht="17.25">
      <c r="A105" s="160" t="s">
        <v>2958</v>
      </c>
      <c r="B105" s="161">
        <v>430530</v>
      </c>
      <c r="C105" s="162">
        <v>0.26130353385197214</v>
      </c>
      <c r="D105" s="163">
        <v>9377</v>
      </c>
      <c r="E105" s="164">
        <v>0.0014912809321838505</v>
      </c>
      <c r="F105" s="165">
        <v>2653.06</v>
      </c>
      <c r="G105" s="169">
        <f>B_DADOS1!$B$4*B_DADOS!E105</f>
        <v>3579.074237241241</v>
      </c>
      <c r="H105" s="178">
        <f t="shared" si="3"/>
        <v>6232.134237241241</v>
      </c>
      <c r="I105" s="179" t="s">
        <v>209</v>
      </c>
      <c r="J105" s="222" t="s">
        <v>3007</v>
      </c>
      <c r="K105" s="181" t="s">
        <v>4152</v>
      </c>
      <c r="L105" s="182" t="s">
        <v>1860</v>
      </c>
      <c r="M105" s="182" t="s">
        <v>3008</v>
      </c>
      <c r="N105" s="182" t="s">
        <v>3009</v>
      </c>
      <c r="O105" s="183" t="s">
        <v>3010</v>
      </c>
      <c r="P105" s="184" t="s">
        <v>104</v>
      </c>
      <c r="Q105" s="185" t="s">
        <v>1636</v>
      </c>
      <c r="R105" s="186">
        <v>90</v>
      </c>
      <c r="S105" s="187" t="s">
        <v>3258</v>
      </c>
      <c r="T105" s="187" t="s">
        <v>3255</v>
      </c>
      <c r="U105" s="188">
        <v>54</v>
      </c>
      <c r="V105" s="179" t="s">
        <v>3506</v>
      </c>
      <c r="W105" s="187" t="s">
        <v>3010</v>
      </c>
      <c r="X105" s="189">
        <v>99530000</v>
      </c>
      <c r="Y105" s="190"/>
      <c r="Z105" s="210">
        <v>14308499000103</v>
      </c>
      <c r="AA105" s="217"/>
      <c r="AB105" s="218"/>
      <c r="AC105" s="218"/>
      <c r="AD105" s="218"/>
      <c r="AE105" s="218"/>
      <c r="AF105" s="219"/>
      <c r="AG105" s="218"/>
      <c r="AH105" s="218"/>
      <c r="AI105" s="219" t="s">
        <v>3257</v>
      </c>
      <c r="AJ105" s="218"/>
      <c r="AK105" s="218"/>
      <c r="AL105" s="218"/>
      <c r="AM105" s="218"/>
      <c r="AN105" s="230">
        <f t="shared" si="4"/>
        <v>114</v>
      </c>
      <c r="AO105" s="220">
        <v>181.7933969755093</v>
      </c>
      <c r="AP105" s="226">
        <f t="shared" si="5"/>
        <v>38</v>
      </c>
      <c r="AQ105" s="227">
        <v>76</v>
      </c>
    </row>
    <row r="106" spans="1:43" ht="17.25">
      <c r="A106" s="160" t="s">
        <v>2959</v>
      </c>
      <c r="B106" s="161">
        <v>430535</v>
      </c>
      <c r="C106" s="162">
        <v>0.34026173957172856</v>
      </c>
      <c r="D106" s="163">
        <v>37135</v>
      </c>
      <c r="E106" s="164">
        <v>0.0023871803262339305</v>
      </c>
      <c r="F106" s="165">
        <v>2653.06</v>
      </c>
      <c r="G106" s="169">
        <f>B_DADOS1!$B$4*B_DADOS!E106</f>
        <v>5729.232782961433</v>
      </c>
      <c r="H106" s="178">
        <f t="shared" si="3"/>
        <v>8382.292782961433</v>
      </c>
      <c r="I106" s="179" t="s">
        <v>210</v>
      </c>
      <c r="J106" s="222" t="s">
        <v>4451</v>
      </c>
      <c r="K106" s="181" t="s">
        <v>4154</v>
      </c>
      <c r="L106" s="182" t="s">
        <v>1861</v>
      </c>
      <c r="M106" s="182" t="s">
        <v>3011</v>
      </c>
      <c r="N106" s="182" t="s">
        <v>3012</v>
      </c>
      <c r="O106" s="183"/>
      <c r="P106" s="184" t="s">
        <v>104</v>
      </c>
      <c r="Q106" s="185"/>
      <c r="R106" s="186"/>
      <c r="S106" s="187"/>
      <c r="T106" s="187"/>
      <c r="U106" s="188"/>
      <c r="V106" s="179" t="s">
        <v>3412</v>
      </c>
      <c r="W106" s="187"/>
      <c r="X106" s="189"/>
      <c r="Y106" s="190"/>
      <c r="Z106" s="210"/>
      <c r="AA106" s="217"/>
      <c r="AB106" s="218"/>
      <c r="AC106" s="218"/>
      <c r="AD106" s="218"/>
      <c r="AE106" s="218"/>
      <c r="AF106" s="219"/>
      <c r="AG106" s="218"/>
      <c r="AH106" s="218"/>
      <c r="AI106" s="219"/>
      <c r="AJ106" s="218"/>
      <c r="AK106" s="218"/>
      <c r="AL106" s="218"/>
      <c r="AM106" s="218"/>
      <c r="AN106" s="230">
        <f t="shared" si="4"/>
        <v>136.5</v>
      </c>
      <c r="AO106" s="220">
        <v>219.13301828400455</v>
      </c>
      <c r="AP106" s="226">
        <f t="shared" si="5"/>
        <v>45.5</v>
      </c>
      <c r="AQ106" s="227">
        <v>91</v>
      </c>
    </row>
    <row r="107" spans="1:43" ht="17.25">
      <c r="A107" s="160" t="s">
        <v>2960</v>
      </c>
      <c r="B107" s="161">
        <v>430537</v>
      </c>
      <c r="C107" s="162">
        <v>0.3161977852602451</v>
      </c>
      <c r="D107" s="163">
        <v>3238</v>
      </c>
      <c r="E107" s="164">
        <v>0.0015385263713038225</v>
      </c>
      <c r="F107" s="165">
        <v>2653.06</v>
      </c>
      <c r="G107" s="169">
        <f>B_DADOS1!$B$4*B_DADOS!E107</f>
        <v>3692.4632911291737</v>
      </c>
      <c r="H107" s="178">
        <f t="shared" si="3"/>
        <v>6345.523291129173</v>
      </c>
      <c r="I107" s="179" t="s">
        <v>211</v>
      </c>
      <c r="J107" s="222" t="s">
        <v>4432</v>
      </c>
      <c r="K107" s="181" t="s">
        <v>4152</v>
      </c>
      <c r="L107" s="182" t="s">
        <v>1862</v>
      </c>
      <c r="M107" s="182" t="s">
        <v>3013</v>
      </c>
      <c r="N107" s="182" t="s">
        <v>3014</v>
      </c>
      <c r="O107" s="183" t="s">
        <v>3015</v>
      </c>
      <c r="P107" s="184" t="s">
        <v>104</v>
      </c>
      <c r="Q107" s="185" t="s">
        <v>1637</v>
      </c>
      <c r="R107" s="186">
        <v>36</v>
      </c>
      <c r="S107" s="187" t="s">
        <v>3258</v>
      </c>
      <c r="T107" s="187" t="s">
        <v>3255</v>
      </c>
      <c r="U107" s="188">
        <v>54</v>
      </c>
      <c r="V107" s="179" t="s">
        <v>3507</v>
      </c>
      <c r="W107" s="187" t="s">
        <v>3015</v>
      </c>
      <c r="X107" s="189">
        <v>99960000</v>
      </c>
      <c r="Y107" s="190"/>
      <c r="Z107" s="210">
        <v>14374454000137</v>
      </c>
      <c r="AA107" s="217"/>
      <c r="AB107" s="218"/>
      <c r="AC107" s="218"/>
      <c r="AD107" s="218"/>
      <c r="AE107" s="218"/>
      <c r="AF107" s="219"/>
      <c r="AG107" s="218"/>
      <c r="AH107" s="218"/>
      <c r="AI107" s="219" t="s">
        <v>3257</v>
      </c>
      <c r="AJ107" s="218"/>
      <c r="AK107" s="218"/>
      <c r="AL107" s="218"/>
      <c r="AM107" s="218"/>
      <c r="AN107" s="230">
        <f t="shared" si="4"/>
        <v>94.5</v>
      </c>
      <c r="AO107" s="220">
        <v>150.1363229846393</v>
      </c>
      <c r="AP107" s="226">
        <f t="shared" si="5"/>
        <v>31.5</v>
      </c>
      <c r="AQ107" s="227">
        <v>63</v>
      </c>
    </row>
    <row r="108" spans="1:43" ht="17.25">
      <c r="A108" s="160" t="s">
        <v>2961</v>
      </c>
      <c r="B108" s="161">
        <v>430540</v>
      </c>
      <c r="C108" s="162">
        <v>0.39210809356879545</v>
      </c>
      <c r="D108" s="163">
        <v>4212</v>
      </c>
      <c r="E108" s="164">
        <v>0.0019846487524394496</v>
      </c>
      <c r="F108" s="165">
        <v>2653.06</v>
      </c>
      <c r="G108" s="169">
        <f>B_DADOS1!$B$4*B_DADOS!E108</f>
        <v>4763.1570058546795</v>
      </c>
      <c r="H108" s="178">
        <f t="shared" si="3"/>
        <v>7416.21700585468</v>
      </c>
      <c r="I108" s="179" t="s">
        <v>212</v>
      </c>
      <c r="J108" s="222" t="s">
        <v>4433</v>
      </c>
      <c r="K108" s="181" t="s">
        <v>4153</v>
      </c>
      <c r="L108" s="182" t="s">
        <v>1863</v>
      </c>
      <c r="M108" s="182" t="s">
        <v>3016</v>
      </c>
      <c r="N108" s="182" t="s">
        <v>3017</v>
      </c>
      <c r="O108" s="183" t="s">
        <v>3018</v>
      </c>
      <c r="P108" s="184" t="s">
        <v>104</v>
      </c>
      <c r="Q108" s="185" t="s">
        <v>1638</v>
      </c>
      <c r="R108" s="186">
        <v>1544</v>
      </c>
      <c r="S108" s="187" t="s">
        <v>3019</v>
      </c>
      <c r="T108" s="187" t="s">
        <v>3255</v>
      </c>
      <c r="U108" s="188">
        <v>55</v>
      </c>
      <c r="V108" s="179" t="s">
        <v>3508</v>
      </c>
      <c r="W108" s="187" t="s">
        <v>3018</v>
      </c>
      <c r="X108" s="189">
        <v>98760000</v>
      </c>
      <c r="Y108" s="190"/>
      <c r="Z108" s="210">
        <v>14824600000189</v>
      </c>
      <c r="AA108" s="217"/>
      <c r="AB108" s="218"/>
      <c r="AC108" s="218"/>
      <c r="AD108" s="218"/>
      <c r="AE108" s="218"/>
      <c r="AF108" s="219"/>
      <c r="AG108" s="218"/>
      <c r="AH108" s="218"/>
      <c r="AI108" s="219" t="s">
        <v>3257</v>
      </c>
      <c r="AJ108" s="218"/>
      <c r="AK108" s="218"/>
      <c r="AL108" s="218"/>
      <c r="AM108" s="218"/>
      <c r="AN108" s="230">
        <f t="shared" si="4"/>
        <v>126</v>
      </c>
      <c r="AO108" s="220">
        <v>200.99406983444965</v>
      </c>
      <c r="AP108" s="226">
        <f t="shared" si="5"/>
        <v>42</v>
      </c>
      <c r="AQ108" s="227">
        <v>84</v>
      </c>
    </row>
    <row r="109" spans="1:43" ht="17.25">
      <c r="A109" s="160" t="s">
        <v>2962</v>
      </c>
      <c r="B109" s="161">
        <v>430543</v>
      </c>
      <c r="C109" s="162">
        <v>0.41820384699189095</v>
      </c>
      <c r="D109" s="163">
        <v>5797</v>
      </c>
      <c r="E109" s="164">
        <v>0.002220614201551236</v>
      </c>
      <c r="F109" s="165">
        <v>2653.06</v>
      </c>
      <c r="G109" s="169">
        <f>B_DADOS1!$B$4*B_DADOS!E109</f>
        <v>5329.4740837229665</v>
      </c>
      <c r="H109" s="178">
        <f t="shared" si="3"/>
        <v>7982.534083722967</v>
      </c>
      <c r="I109" s="179" t="s">
        <v>213</v>
      </c>
      <c r="J109" s="222" t="s">
        <v>4434</v>
      </c>
      <c r="K109" s="181" t="s">
        <v>4151</v>
      </c>
      <c r="L109" s="182" t="s">
        <v>1864</v>
      </c>
      <c r="M109" s="182" t="s">
        <v>3020</v>
      </c>
      <c r="N109" s="182" t="s">
        <v>3021</v>
      </c>
      <c r="O109" s="183"/>
      <c r="P109" s="184" t="s">
        <v>104</v>
      </c>
      <c r="Q109" s="185"/>
      <c r="R109" s="186"/>
      <c r="S109" s="187"/>
      <c r="T109" s="187"/>
      <c r="U109" s="188"/>
      <c r="V109" s="179" t="s">
        <v>3412</v>
      </c>
      <c r="W109" s="187"/>
      <c r="X109" s="189"/>
      <c r="Y109" s="190"/>
      <c r="Z109" s="210"/>
      <c r="AA109" s="217"/>
      <c r="AB109" s="218"/>
      <c r="AC109" s="218"/>
      <c r="AD109" s="218"/>
      <c r="AE109" s="218"/>
      <c r="AF109" s="219"/>
      <c r="AG109" s="218"/>
      <c r="AH109" s="218"/>
      <c r="AI109" s="219"/>
      <c r="AJ109" s="218"/>
      <c r="AK109" s="218"/>
      <c r="AL109" s="218"/>
      <c r="AM109" s="218"/>
      <c r="AN109" s="230">
        <f t="shared" si="4"/>
        <v>54</v>
      </c>
      <c r="AO109" s="220">
        <v>86.30955025328595</v>
      </c>
      <c r="AP109" s="226">
        <f t="shared" si="5"/>
        <v>18</v>
      </c>
      <c r="AQ109" s="227">
        <v>36</v>
      </c>
    </row>
    <row r="110" spans="1:43" ht="17.25">
      <c r="A110" s="160" t="s">
        <v>2963</v>
      </c>
      <c r="B110" s="161">
        <v>430544</v>
      </c>
      <c r="C110" s="162">
        <v>0.5051171698771952</v>
      </c>
      <c r="D110" s="163">
        <v>5157</v>
      </c>
      <c r="E110" s="164">
        <v>0.002635459188594086</v>
      </c>
      <c r="F110" s="165">
        <v>2653.06</v>
      </c>
      <c r="G110" s="169">
        <f>B_DADOS1!$B$4*B_DADOS!E110</f>
        <v>6325.102052625806</v>
      </c>
      <c r="H110" s="178">
        <f t="shared" si="3"/>
        <v>8978.162052625807</v>
      </c>
      <c r="I110" s="179" t="s">
        <v>214</v>
      </c>
      <c r="J110" s="222" t="s">
        <v>4435</v>
      </c>
      <c r="K110" s="181" t="s">
        <v>4154</v>
      </c>
      <c r="L110" s="182" t="s">
        <v>1865</v>
      </c>
      <c r="M110" s="182" t="s">
        <v>3022</v>
      </c>
      <c r="N110" s="182" t="s">
        <v>3023</v>
      </c>
      <c r="O110" s="183"/>
      <c r="P110" s="184" t="s">
        <v>104</v>
      </c>
      <c r="Q110" s="185"/>
      <c r="R110" s="186"/>
      <c r="S110" s="187"/>
      <c r="T110" s="187"/>
      <c r="U110" s="188"/>
      <c r="V110" s="179" t="s">
        <v>3412</v>
      </c>
      <c r="W110" s="187"/>
      <c r="X110" s="189"/>
      <c r="Y110" s="190"/>
      <c r="Z110" s="210"/>
      <c r="AA110" s="217"/>
      <c r="AB110" s="218"/>
      <c r="AC110" s="218"/>
      <c r="AD110" s="218"/>
      <c r="AE110" s="218"/>
      <c r="AF110" s="219"/>
      <c r="AG110" s="218"/>
      <c r="AH110" s="218"/>
      <c r="AI110" s="219"/>
      <c r="AJ110" s="218"/>
      <c r="AK110" s="218"/>
      <c r="AL110" s="218"/>
      <c r="AM110" s="218"/>
      <c r="AN110" s="230">
        <f t="shared" si="4"/>
        <v>123</v>
      </c>
      <c r="AO110" s="220">
        <v>197.7981392818651</v>
      </c>
      <c r="AP110" s="226">
        <f t="shared" si="5"/>
        <v>41</v>
      </c>
      <c r="AQ110" s="227">
        <v>82</v>
      </c>
    </row>
    <row r="111" spans="1:43" ht="17.25">
      <c r="A111" s="160" t="s">
        <v>2964</v>
      </c>
      <c r="B111" s="161">
        <v>430545</v>
      </c>
      <c r="C111" s="162">
        <v>0.4341451032565865</v>
      </c>
      <c r="D111" s="163">
        <v>14311</v>
      </c>
      <c r="E111" s="164">
        <v>0.002639915333820944</v>
      </c>
      <c r="F111" s="165">
        <v>2653.06</v>
      </c>
      <c r="G111" s="169">
        <f>B_DADOS1!$B$4*B_DADOS!E111</f>
        <v>6335.796801170266</v>
      </c>
      <c r="H111" s="178">
        <f t="shared" si="3"/>
        <v>8988.856801170266</v>
      </c>
      <c r="I111" s="179" t="s">
        <v>215</v>
      </c>
      <c r="J111" s="222" t="s">
        <v>4436</v>
      </c>
      <c r="K111" s="181" t="s">
        <v>4154</v>
      </c>
      <c r="L111" s="182" t="s">
        <v>1866</v>
      </c>
      <c r="M111" s="182" t="s">
        <v>3024</v>
      </c>
      <c r="N111" s="182" t="s">
        <v>3025</v>
      </c>
      <c r="O111" s="183"/>
      <c r="P111" s="184" t="s">
        <v>104</v>
      </c>
      <c r="Q111" s="185"/>
      <c r="R111" s="186"/>
      <c r="S111" s="187"/>
      <c r="T111" s="187"/>
      <c r="U111" s="188"/>
      <c r="V111" s="179" t="s">
        <v>3412</v>
      </c>
      <c r="W111" s="187"/>
      <c r="X111" s="189"/>
      <c r="Y111" s="190"/>
      <c r="Z111" s="210"/>
      <c r="AA111" s="217"/>
      <c r="AB111" s="218"/>
      <c r="AC111" s="218"/>
      <c r="AD111" s="218"/>
      <c r="AE111" s="218"/>
      <c r="AF111" s="219"/>
      <c r="AG111" s="218"/>
      <c r="AH111" s="218"/>
      <c r="AI111" s="219"/>
      <c r="AJ111" s="218"/>
      <c r="AK111" s="218"/>
      <c r="AL111" s="218"/>
      <c r="AM111" s="218"/>
      <c r="AN111" s="230">
        <f t="shared" si="4"/>
        <v>138</v>
      </c>
      <c r="AO111" s="220">
        <v>220.7527920496276</v>
      </c>
      <c r="AP111" s="226">
        <f t="shared" si="5"/>
        <v>46</v>
      </c>
      <c r="AQ111" s="227">
        <v>92</v>
      </c>
    </row>
    <row r="112" spans="1:43" ht="17.25">
      <c r="A112" s="160" t="s">
        <v>2965</v>
      </c>
      <c r="B112" s="161">
        <v>430550</v>
      </c>
      <c r="C112" s="162">
        <v>0.3099757557107115</v>
      </c>
      <c r="D112" s="163">
        <v>4656</v>
      </c>
      <c r="E112" s="164">
        <v>0.001592701054486745</v>
      </c>
      <c r="F112" s="165">
        <v>2653.06</v>
      </c>
      <c r="G112" s="169">
        <f>B_DADOS1!$B$4*B_DADOS!E112</f>
        <v>3822.4825307681876</v>
      </c>
      <c r="H112" s="178">
        <f t="shared" si="3"/>
        <v>6475.542530768187</v>
      </c>
      <c r="I112" s="179" t="s">
        <v>216</v>
      </c>
      <c r="J112" s="222" t="s">
        <v>3026</v>
      </c>
      <c r="K112" s="181" t="s">
        <v>4152</v>
      </c>
      <c r="L112" s="182" t="s">
        <v>1867</v>
      </c>
      <c r="M112" s="182" t="s">
        <v>3027</v>
      </c>
      <c r="N112" s="182" t="s">
        <v>3028</v>
      </c>
      <c r="O112" s="183" t="s">
        <v>3029</v>
      </c>
      <c r="P112" s="184" t="s">
        <v>104</v>
      </c>
      <c r="Q112" s="185" t="s">
        <v>1639</v>
      </c>
      <c r="R112" s="186">
        <v>446</v>
      </c>
      <c r="S112" s="187" t="s">
        <v>3258</v>
      </c>
      <c r="T112" s="187" t="s">
        <v>3255</v>
      </c>
      <c r="U112" s="188">
        <v>54</v>
      </c>
      <c r="V112" s="179" t="s">
        <v>3509</v>
      </c>
      <c r="W112" s="187" t="s">
        <v>3029</v>
      </c>
      <c r="X112" s="189">
        <v>99970000</v>
      </c>
      <c r="Y112" s="190"/>
      <c r="Z112" s="210">
        <v>13655821000108</v>
      </c>
      <c r="AA112" s="217"/>
      <c r="AB112" s="218"/>
      <c r="AC112" s="218"/>
      <c r="AD112" s="218"/>
      <c r="AE112" s="218"/>
      <c r="AF112" s="219"/>
      <c r="AG112" s="218"/>
      <c r="AH112" s="218"/>
      <c r="AI112" s="219" t="s">
        <v>3257</v>
      </c>
      <c r="AJ112" s="218"/>
      <c r="AK112" s="218"/>
      <c r="AL112" s="218"/>
      <c r="AM112" s="218"/>
      <c r="AN112" s="230">
        <f t="shared" si="4"/>
        <v>117</v>
      </c>
      <c r="AO112" s="220">
        <v>188.0243839088463</v>
      </c>
      <c r="AP112" s="226">
        <f t="shared" si="5"/>
        <v>39</v>
      </c>
      <c r="AQ112" s="227">
        <v>78</v>
      </c>
    </row>
    <row r="113" spans="1:43" ht="17.25">
      <c r="A113" s="160" t="s">
        <v>2966</v>
      </c>
      <c r="B113" s="161">
        <v>430558</v>
      </c>
      <c r="C113" s="162">
        <v>0.3364357713714282</v>
      </c>
      <c r="D113" s="163">
        <v>2806</v>
      </c>
      <c r="E113" s="164">
        <v>0.0016022117417229557</v>
      </c>
      <c r="F113" s="165">
        <v>2653.06</v>
      </c>
      <c r="G113" s="169">
        <f>B_DADOS1!$B$4*B_DADOS!E113</f>
        <v>3845.3081801350936</v>
      </c>
      <c r="H113" s="178">
        <f t="shared" si="3"/>
        <v>6498.368180135094</v>
      </c>
      <c r="I113" s="179" t="s">
        <v>217</v>
      </c>
      <c r="J113" s="222" t="s">
        <v>4437</v>
      </c>
      <c r="K113" s="181" t="s">
        <v>4154</v>
      </c>
      <c r="L113" s="182" t="s">
        <v>1868</v>
      </c>
      <c r="M113" s="182" t="s">
        <v>3030</v>
      </c>
      <c r="N113" s="182" t="s">
        <v>3031</v>
      </c>
      <c r="O113" s="183" t="s">
        <v>3032</v>
      </c>
      <c r="P113" s="184" t="s">
        <v>104</v>
      </c>
      <c r="Q113" s="185" t="s">
        <v>1640</v>
      </c>
      <c r="R113" s="186">
        <v>401</v>
      </c>
      <c r="S113" s="187" t="s">
        <v>3258</v>
      </c>
      <c r="T113" s="187" t="s">
        <v>3255</v>
      </c>
      <c r="U113" s="188">
        <v>51</v>
      </c>
      <c r="V113" s="179" t="s">
        <v>3510</v>
      </c>
      <c r="W113" s="187" t="s">
        <v>3032</v>
      </c>
      <c r="X113" s="189">
        <v>95895000</v>
      </c>
      <c r="Y113" s="190"/>
      <c r="Z113" s="210">
        <v>18195588000141</v>
      </c>
      <c r="AA113" s="217"/>
      <c r="AB113" s="218"/>
      <c r="AC113" s="218"/>
      <c r="AD113" s="218"/>
      <c r="AE113" s="218"/>
      <c r="AF113" s="219"/>
      <c r="AG113" s="218"/>
      <c r="AH113" s="218"/>
      <c r="AI113" s="219" t="s">
        <v>3257</v>
      </c>
      <c r="AJ113" s="218"/>
      <c r="AK113" s="218"/>
      <c r="AL113" s="218"/>
      <c r="AM113" s="218"/>
      <c r="AN113" s="230">
        <f t="shared" si="4"/>
        <v>69</v>
      </c>
      <c r="AO113" s="220">
        <v>110.05054830909913</v>
      </c>
      <c r="AP113" s="226">
        <f t="shared" si="5"/>
        <v>23</v>
      </c>
      <c r="AQ113" s="227">
        <v>46</v>
      </c>
    </row>
    <row r="114" spans="1:43" ht="17.25">
      <c r="A114" s="160" t="s">
        <v>2967</v>
      </c>
      <c r="B114" s="161">
        <v>430560</v>
      </c>
      <c r="C114" s="162">
        <v>0.24561347782033338</v>
      </c>
      <c r="D114" s="163">
        <v>3335</v>
      </c>
      <c r="E114" s="164">
        <v>0.001200386671981036</v>
      </c>
      <c r="F114" s="165">
        <v>2653.06</v>
      </c>
      <c r="G114" s="169">
        <f>B_DADOS1!$B$4*B_DADOS!E114</f>
        <v>2880.9280127544866</v>
      </c>
      <c r="H114" s="178">
        <f t="shared" si="3"/>
        <v>5533.988012754487</v>
      </c>
      <c r="I114" s="179" t="s">
        <v>218</v>
      </c>
      <c r="J114" s="222" t="s">
        <v>4438</v>
      </c>
      <c r="K114" s="181" t="s">
        <v>4152</v>
      </c>
      <c r="L114" s="182" t="s">
        <v>1869</v>
      </c>
      <c r="M114" s="182" t="s">
        <v>3033</v>
      </c>
      <c r="N114" s="182" t="s">
        <v>3034</v>
      </c>
      <c r="O114" s="183" t="s">
        <v>3035</v>
      </c>
      <c r="P114" s="184" t="s">
        <v>104</v>
      </c>
      <c r="Q114" s="185" t="s">
        <v>1641</v>
      </c>
      <c r="R114" s="186">
        <v>692</v>
      </c>
      <c r="S114" s="187" t="s">
        <v>3320</v>
      </c>
      <c r="T114" s="187" t="s">
        <v>3255</v>
      </c>
      <c r="U114" s="188">
        <v>54</v>
      </c>
      <c r="V114" s="179" t="s">
        <v>3511</v>
      </c>
      <c r="W114" s="187" t="s">
        <v>3035</v>
      </c>
      <c r="X114" s="189">
        <v>99460000</v>
      </c>
      <c r="Y114" s="190"/>
      <c r="Z114" s="210">
        <v>14372366000104</v>
      </c>
      <c r="AA114" s="217"/>
      <c r="AB114" s="218"/>
      <c r="AC114" s="218"/>
      <c r="AD114" s="218"/>
      <c r="AE114" s="218"/>
      <c r="AF114" s="219"/>
      <c r="AG114" s="218"/>
      <c r="AH114" s="218"/>
      <c r="AI114" s="219" t="s">
        <v>3257</v>
      </c>
      <c r="AJ114" s="218"/>
      <c r="AK114" s="218"/>
      <c r="AL114" s="218"/>
      <c r="AM114" s="218"/>
      <c r="AN114" s="230">
        <f t="shared" si="4"/>
        <v>108</v>
      </c>
      <c r="AO114" s="220">
        <v>173.30646102316996</v>
      </c>
      <c r="AP114" s="226">
        <f t="shared" si="5"/>
        <v>36</v>
      </c>
      <c r="AQ114" s="227">
        <v>72</v>
      </c>
    </row>
    <row r="115" spans="1:43" ht="17.25">
      <c r="A115" s="160" t="s">
        <v>2968</v>
      </c>
      <c r="B115" s="161">
        <v>430570</v>
      </c>
      <c r="C115" s="162">
        <v>0.22598285261355372</v>
      </c>
      <c r="D115" s="163">
        <v>6012</v>
      </c>
      <c r="E115" s="164">
        <v>0.0012065155584643212</v>
      </c>
      <c r="F115" s="165">
        <v>2653.06</v>
      </c>
      <c r="G115" s="169">
        <f>B_DADOS1!$B$4*B_DADOS!E115</f>
        <v>2895.637340314371</v>
      </c>
      <c r="H115" s="178">
        <f t="shared" si="3"/>
        <v>5548.697340314371</v>
      </c>
      <c r="I115" s="179" t="s">
        <v>219</v>
      </c>
      <c r="J115" s="222" t="s">
        <v>4439</v>
      </c>
      <c r="K115" s="181" t="s">
        <v>4153</v>
      </c>
      <c r="L115" s="182" t="s">
        <v>1870</v>
      </c>
      <c r="M115" s="182" t="s">
        <v>3036</v>
      </c>
      <c r="N115" s="182" t="s">
        <v>3037</v>
      </c>
      <c r="O115" s="183" t="s">
        <v>3038</v>
      </c>
      <c r="P115" s="184" t="s">
        <v>104</v>
      </c>
      <c r="Q115" s="185" t="s">
        <v>1642</v>
      </c>
      <c r="R115" s="186">
        <v>309</v>
      </c>
      <c r="S115" s="187" t="s">
        <v>3258</v>
      </c>
      <c r="T115" s="187" t="s">
        <v>3255</v>
      </c>
      <c r="U115" s="188">
        <v>55</v>
      </c>
      <c r="V115" s="179" t="s">
        <v>3512</v>
      </c>
      <c r="W115" s="187" t="s">
        <v>3038</v>
      </c>
      <c r="X115" s="189">
        <v>98290000</v>
      </c>
      <c r="Y115" s="190"/>
      <c r="Z115" s="210">
        <v>13508027000131</v>
      </c>
      <c r="AA115" s="217"/>
      <c r="AB115" s="218"/>
      <c r="AC115" s="218"/>
      <c r="AD115" s="218"/>
      <c r="AE115" s="218"/>
      <c r="AF115" s="219"/>
      <c r="AG115" s="218"/>
      <c r="AH115" s="218"/>
      <c r="AI115" s="219" t="s">
        <v>3257</v>
      </c>
      <c r="AJ115" s="218"/>
      <c r="AK115" s="218"/>
      <c r="AL115" s="218"/>
      <c r="AM115" s="218"/>
      <c r="AN115" s="230">
        <f t="shared" si="4"/>
        <v>88.5</v>
      </c>
      <c r="AO115" s="220">
        <v>142.47478475834055</v>
      </c>
      <c r="AP115" s="226">
        <f t="shared" si="5"/>
        <v>29.5</v>
      </c>
      <c r="AQ115" s="227">
        <v>59</v>
      </c>
    </row>
    <row r="116" spans="1:43" ht="17.25">
      <c r="A116" s="160" t="s">
        <v>2969</v>
      </c>
      <c r="B116" s="161">
        <v>430580</v>
      </c>
      <c r="C116" s="162">
        <v>0.35945187504775555</v>
      </c>
      <c r="D116" s="163">
        <v>10216</v>
      </c>
      <c r="E116" s="164">
        <v>0.0020779614217358282</v>
      </c>
      <c r="F116" s="165">
        <v>2653.06</v>
      </c>
      <c r="G116" s="169">
        <f>B_DADOS1!$B$4*B_DADOS!E116</f>
        <v>4987.107412165988</v>
      </c>
      <c r="H116" s="178">
        <f t="shared" si="3"/>
        <v>7640.167412165987</v>
      </c>
      <c r="I116" s="179" t="s">
        <v>220</v>
      </c>
      <c r="J116" s="222" t="s">
        <v>4440</v>
      </c>
      <c r="K116" s="181" t="s">
        <v>4152</v>
      </c>
      <c r="L116" s="182" t="s">
        <v>1871</v>
      </c>
      <c r="M116" s="182" t="s">
        <v>3039</v>
      </c>
      <c r="N116" s="182" t="s">
        <v>3040</v>
      </c>
      <c r="O116" s="183" t="s">
        <v>3041</v>
      </c>
      <c r="P116" s="184" t="s">
        <v>104</v>
      </c>
      <c r="Q116" s="185" t="s">
        <v>1643</v>
      </c>
      <c r="R116" s="186">
        <v>483</v>
      </c>
      <c r="S116" s="187" t="s">
        <v>3278</v>
      </c>
      <c r="T116" s="187" t="s">
        <v>3255</v>
      </c>
      <c r="U116" s="188">
        <v>54</v>
      </c>
      <c r="V116" s="179" t="s">
        <v>3513</v>
      </c>
      <c r="W116" s="187" t="s">
        <v>3041</v>
      </c>
      <c r="X116" s="189">
        <v>99680000</v>
      </c>
      <c r="Y116" s="190"/>
      <c r="Z116" s="210">
        <v>18206697000117</v>
      </c>
      <c r="AA116" s="217"/>
      <c r="AB116" s="218"/>
      <c r="AC116" s="218"/>
      <c r="AD116" s="218"/>
      <c r="AE116" s="218"/>
      <c r="AF116" s="219"/>
      <c r="AG116" s="218"/>
      <c r="AH116" s="218"/>
      <c r="AI116" s="219" t="s">
        <v>3257</v>
      </c>
      <c r="AJ116" s="218"/>
      <c r="AK116" s="218"/>
      <c r="AL116" s="218"/>
      <c r="AM116" s="218"/>
      <c r="AN116" s="230">
        <f t="shared" si="4"/>
        <v>105</v>
      </c>
      <c r="AO116" s="220">
        <v>167.58895848150414</v>
      </c>
      <c r="AP116" s="226">
        <f t="shared" si="5"/>
        <v>35</v>
      </c>
      <c r="AQ116" s="227">
        <v>70</v>
      </c>
    </row>
    <row r="117" spans="1:43" ht="17.25">
      <c r="A117" s="160" t="s">
        <v>2970</v>
      </c>
      <c r="B117" s="161">
        <v>430583</v>
      </c>
      <c r="C117" s="162">
        <v>0.3665308996994367</v>
      </c>
      <c r="D117" s="163">
        <v>1421</v>
      </c>
      <c r="E117" s="164">
        <v>0.001576174507035687</v>
      </c>
      <c r="F117" s="165">
        <v>2653.06</v>
      </c>
      <c r="G117" s="169">
        <f>B_DADOS1!$B$4*B_DADOS!E117</f>
        <v>3782.8188168856486</v>
      </c>
      <c r="H117" s="178">
        <f t="shared" si="3"/>
        <v>6435.878816885648</v>
      </c>
      <c r="I117" s="179" t="s">
        <v>221</v>
      </c>
      <c r="J117" s="222" t="s">
        <v>4441</v>
      </c>
      <c r="K117" s="181" t="s">
        <v>4154</v>
      </c>
      <c r="L117" s="182" t="s">
        <v>1872</v>
      </c>
      <c r="M117" s="182" t="s">
        <v>3042</v>
      </c>
      <c r="N117" s="182" t="s">
        <v>3043</v>
      </c>
      <c r="O117" s="183" t="s">
        <v>3044</v>
      </c>
      <c r="P117" s="184" t="s">
        <v>104</v>
      </c>
      <c r="Q117" s="185" t="s">
        <v>1644</v>
      </c>
      <c r="R117" s="186">
        <v>1660</v>
      </c>
      <c r="S117" s="187" t="s">
        <v>3258</v>
      </c>
      <c r="T117" s="187" t="s">
        <v>3255</v>
      </c>
      <c r="U117" s="188">
        <v>51</v>
      </c>
      <c r="V117" s="179" t="s">
        <v>3514</v>
      </c>
      <c r="W117" s="187" t="s">
        <v>3044</v>
      </c>
      <c r="X117" s="189">
        <v>95955000</v>
      </c>
      <c r="Y117" s="190"/>
      <c r="Z117" s="210">
        <v>13783750000129</v>
      </c>
      <c r="AA117" s="217"/>
      <c r="AB117" s="218"/>
      <c r="AC117" s="218"/>
      <c r="AD117" s="218"/>
      <c r="AE117" s="218"/>
      <c r="AF117" s="219"/>
      <c r="AG117" s="218"/>
      <c r="AH117" s="218"/>
      <c r="AI117" s="219" t="s">
        <v>3257</v>
      </c>
      <c r="AJ117" s="218"/>
      <c r="AK117" s="218"/>
      <c r="AL117" s="218"/>
      <c r="AM117" s="218"/>
      <c r="AN117" s="230">
        <f t="shared" si="4"/>
        <v>94.5</v>
      </c>
      <c r="AO117" s="220">
        <v>150.5074391539741</v>
      </c>
      <c r="AP117" s="226">
        <f t="shared" si="5"/>
        <v>31.5</v>
      </c>
      <c r="AQ117" s="227">
        <v>63</v>
      </c>
    </row>
    <row r="118" spans="1:43" ht="17.25">
      <c r="A118" s="160" t="s">
        <v>2971</v>
      </c>
      <c r="B118" s="161">
        <v>430585</v>
      </c>
      <c r="C118" s="162">
        <v>0.2838132558733219</v>
      </c>
      <c r="D118" s="163">
        <v>2352</v>
      </c>
      <c r="E118" s="164">
        <v>0.0013162938975747843</v>
      </c>
      <c r="F118" s="165">
        <v>2653.06</v>
      </c>
      <c r="G118" s="169">
        <f>B_DADOS1!$B$4*B_DADOS!E118</f>
        <v>3159.105354179482</v>
      </c>
      <c r="H118" s="178">
        <f t="shared" si="3"/>
        <v>5812.165354179482</v>
      </c>
      <c r="I118" s="179" t="s">
        <v>222</v>
      </c>
      <c r="J118" s="222" t="s">
        <v>4452</v>
      </c>
      <c r="K118" s="181" t="s">
        <v>4152</v>
      </c>
      <c r="L118" s="182" t="s">
        <v>1873</v>
      </c>
      <c r="M118" s="182" t="s">
        <v>3045</v>
      </c>
      <c r="N118" s="182" t="s">
        <v>3046</v>
      </c>
      <c r="O118" s="183" t="s">
        <v>3047</v>
      </c>
      <c r="P118" s="184" t="s">
        <v>104</v>
      </c>
      <c r="Q118" s="185" t="s">
        <v>1645</v>
      </c>
      <c r="R118" s="186">
        <v>315</v>
      </c>
      <c r="S118" s="187" t="s">
        <v>3258</v>
      </c>
      <c r="T118" s="187" t="s">
        <v>3255</v>
      </c>
      <c r="U118" s="188">
        <v>54</v>
      </c>
      <c r="V118" s="179" t="s">
        <v>3515</v>
      </c>
      <c r="W118" s="187" t="s">
        <v>3047</v>
      </c>
      <c r="X118" s="189">
        <v>99528000</v>
      </c>
      <c r="Y118" s="190"/>
      <c r="Z118" s="210">
        <v>13664470000100</v>
      </c>
      <c r="AA118" s="217"/>
      <c r="AB118" s="218"/>
      <c r="AC118" s="218"/>
      <c r="AD118" s="218"/>
      <c r="AE118" s="218"/>
      <c r="AF118" s="219"/>
      <c r="AG118" s="218"/>
      <c r="AH118" s="218"/>
      <c r="AI118" s="219" t="s">
        <v>3257</v>
      </c>
      <c r="AJ118" s="218"/>
      <c r="AK118" s="218"/>
      <c r="AL118" s="218"/>
      <c r="AM118" s="218"/>
      <c r="AN118" s="230">
        <f t="shared" si="4"/>
        <v>121.5</v>
      </c>
      <c r="AO118" s="220">
        <v>193.58237334624758</v>
      </c>
      <c r="AP118" s="226">
        <f t="shared" si="5"/>
        <v>40.5</v>
      </c>
      <c r="AQ118" s="227">
        <v>81</v>
      </c>
    </row>
    <row r="119" spans="1:43" ht="17.25">
      <c r="A119" s="160" t="s">
        <v>2972</v>
      </c>
      <c r="B119" s="161">
        <v>430587</v>
      </c>
      <c r="C119" s="162">
        <v>0.316908595575019</v>
      </c>
      <c r="D119" s="163">
        <v>2820</v>
      </c>
      <c r="E119" s="164">
        <v>0.0015103443644549975</v>
      </c>
      <c r="F119" s="165">
        <v>2653.06</v>
      </c>
      <c r="G119" s="169">
        <f>B_DADOS1!$B$4*B_DADOS!E119</f>
        <v>3624.826474691994</v>
      </c>
      <c r="H119" s="178">
        <f t="shared" si="3"/>
        <v>6277.8864746919935</v>
      </c>
      <c r="I119" s="179" t="s">
        <v>223</v>
      </c>
      <c r="J119" s="222" t="s">
        <v>4442</v>
      </c>
      <c r="K119" s="181" t="s">
        <v>4153</v>
      </c>
      <c r="L119" s="182" t="s">
        <v>1874</v>
      </c>
      <c r="M119" s="182" t="s">
        <v>3048</v>
      </c>
      <c r="N119" s="182" t="s">
        <v>3049</v>
      </c>
      <c r="O119" s="183" t="s">
        <v>3050</v>
      </c>
      <c r="P119" s="184" t="s">
        <v>104</v>
      </c>
      <c r="Q119" s="185" t="s">
        <v>1646</v>
      </c>
      <c r="R119" s="186">
        <v>346</v>
      </c>
      <c r="S119" s="187" t="s">
        <v>3258</v>
      </c>
      <c r="T119" s="187" t="s">
        <v>3255</v>
      </c>
      <c r="U119" s="188">
        <v>55</v>
      </c>
      <c r="V119" s="179" t="s">
        <v>3516</v>
      </c>
      <c r="W119" s="187" t="s">
        <v>3050</v>
      </c>
      <c r="X119" s="189">
        <v>98735000</v>
      </c>
      <c r="Y119" s="190"/>
      <c r="Z119" s="210">
        <v>14376328000111</v>
      </c>
      <c r="AA119" s="217"/>
      <c r="AB119" s="218"/>
      <c r="AC119" s="218"/>
      <c r="AD119" s="218"/>
      <c r="AE119" s="218"/>
      <c r="AF119" s="219"/>
      <c r="AG119" s="218"/>
      <c r="AH119" s="218"/>
      <c r="AI119" s="219" t="s">
        <v>3257</v>
      </c>
      <c r="AJ119" s="218"/>
      <c r="AK119" s="218"/>
      <c r="AL119" s="218"/>
      <c r="AM119" s="218"/>
      <c r="AN119" s="230">
        <f t="shared" si="4"/>
        <v>84</v>
      </c>
      <c r="AO119" s="220">
        <v>134.71208317437527</v>
      </c>
      <c r="AP119" s="226">
        <f t="shared" si="5"/>
        <v>28</v>
      </c>
      <c r="AQ119" s="227">
        <v>56</v>
      </c>
    </row>
    <row r="120" spans="1:43" ht="17.25">
      <c r="A120" s="160" t="s">
        <v>2973</v>
      </c>
      <c r="B120" s="161">
        <v>430590</v>
      </c>
      <c r="C120" s="162">
        <v>0.4124753446441982</v>
      </c>
      <c r="D120" s="163">
        <v>7457</v>
      </c>
      <c r="E120" s="164">
        <v>0.0022745066448138862</v>
      </c>
      <c r="F120" s="165">
        <v>2653.06</v>
      </c>
      <c r="G120" s="169">
        <f>B_DADOS1!$B$4*B_DADOS!E120</f>
        <v>5458.815947553327</v>
      </c>
      <c r="H120" s="178">
        <f t="shared" si="3"/>
        <v>8111.875947553326</v>
      </c>
      <c r="I120" s="179" t="s">
        <v>224</v>
      </c>
      <c r="J120" s="222" t="s">
        <v>4443</v>
      </c>
      <c r="K120" s="181" t="s">
        <v>4153</v>
      </c>
      <c r="L120" s="182" t="s">
        <v>1875</v>
      </c>
      <c r="M120" s="182" t="s">
        <v>3051</v>
      </c>
      <c r="N120" s="182" t="s">
        <v>3052</v>
      </c>
      <c r="O120" s="183"/>
      <c r="P120" s="184" t="s">
        <v>104</v>
      </c>
      <c r="Q120" s="185"/>
      <c r="R120" s="186"/>
      <c r="S120" s="187"/>
      <c r="T120" s="187"/>
      <c r="U120" s="188"/>
      <c r="V120" s="179" t="s">
        <v>3412</v>
      </c>
      <c r="W120" s="187"/>
      <c r="X120" s="189"/>
      <c r="Y120" s="190"/>
      <c r="Z120" s="210"/>
      <c r="AA120" s="217"/>
      <c r="AB120" s="218"/>
      <c r="AC120" s="218"/>
      <c r="AD120" s="218"/>
      <c r="AE120" s="218"/>
      <c r="AF120" s="219"/>
      <c r="AG120" s="218"/>
      <c r="AH120" s="218"/>
      <c r="AI120" s="219"/>
      <c r="AJ120" s="218"/>
      <c r="AK120" s="218"/>
      <c r="AL120" s="218"/>
      <c r="AM120" s="218"/>
      <c r="AN120" s="230">
        <f t="shared" si="4"/>
        <v>159</v>
      </c>
      <c r="AO120" s="220">
        <v>255.03184405516487</v>
      </c>
      <c r="AP120" s="226">
        <f t="shared" si="5"/>
        <v>53</v>
      </c>
      <c r="AQ120" s="227">
        <v>106</v>
      </c>
    </row>
    <row r="121" spans="1:43" ht="17.25">
      <c r="A121" s="160" t="s">
        <v>2974</v>
      </c>
      <c r="B121" s="161">
        <v>430593</v>
      </c>
      <c r="C121" s="162">
        <v>0.39749515554954584</v>
      </c>
      <c r="D121" s="163">
        <v>1658</v>
      </c>
      <c r="E121" s="164">
        <v>0.001023785963612138</v>
      </c>
      <c r="F121" s="165">
        <v>2653.06</v>
      </c>
      <c r="G121" s="169">
        <f>B_DADOS1!$B$4*B_DADOS!E121</f>
        <v>2457.086312669131</v>
      </c>
      <c r="H121" s="178">
        <f t="shared" si="3"/>
        <v>5110.146312669131</v>
      </c>
      <c r="I121" s="179" t="s">
        <v>225</v>
      </c>
      <c r="J121" s="222" t="s">
        <v>4444</v>
      </c>
      <c r="K121" s="181" t="s">
        <v>4152</v>
      </c>
      <c r="L121" s="182" t="s">
        <v>1876</v>
      </c>
      <c r="M121" s="182" t="s">
        <v>3053</v>
      </c>
      <c r="N121" s="182" t="s">
        <v>3054</v>
      </c>
      <c r="O121" s="183"/>
      <c r="P121" s="184" t="s">
        <v>104</v>
      </c>
      <c r="Q121" s="185"/>
      <c r="R121" s="186"/>
      <c r="S121" s="187"/>
      <c r="T121" s="187"/>
      <c r="U121" s="188"/>
      <c r="V121" s="179" t="s">
        <v>3412</v>
      </c>
      <c r="W121" s="187"/>
      <c r="X121" s="189"/>
      <c r="Y121" s="190"/>
      <c r="Z121" s="210"/>
      <c r="AA121" s="217"/>
      <c r="AB121" s="218"/>
      <c r="AC121" s="218"/>
      <c r="AD121" s="218"/>
      <c r="AE121" s="218"/>
      <c r="AF121" s="219"/>
      <c r="AG121" s="218"/>
      <c r="AH121" s="218"/>
      <c r="AI121" s="219"/>
      <c r="AJ121" s="218"/>
      <c r="AK121" s="218"/>
      <c r="AL121" s="218"/>
      <c r="AM121" s="218"/>
      <c r="AN121" s="230">
        <f t="shared" si="4"/>
        <v>73.5</v>
      </c>
      <c r="AO121" s="220">
        <v>117.39583300495097</v>
      </c>
      <c r="AP121" s="226">
        <f t="shared" si="5"/>
        <v>24.5</v>
      </c>
      <c r="AQ121" s="227">
        <v>49</v>
      </c>
    </row>
    <row r="122" spans="1:43" ht="17.25">
      <c r="A122" s="160" t="s">
        <v>2975</v>
      </c>
      <c r="B122" s="161">
        <v>430595</v>
      </c>
      <c r="C122" s="162">
        <v>0.24062926641778204</v>
      </c>
      <c r="D122" s="163">
        <v>3961</v>
      </c>
      <c r="E122" s="164">
        <v>0.0012067679510703478</v>
      </c>
      <c r="F122" s="165">
        <v>2653.06</v>
      </c>
      <c r="G122" s="169">
        <f>B_DADOS1!$B$4*B_DADOS!E122</f>
        <v>2896.243082568835</v>
      </c>
      <c r="H122" s="178">
        <f t="shared" si="3"/>
        <v>5549.303082568835</v>
      </c>
      <c r="I122" s="179" t="s">
        <v>226</v>
      </c>
      <c r="J122" s="222" t="s">
        <v>3055</v>
      </c>
      <c r="K122" s="181" t="s">
        <v>4152</v>
      </c>
      <c r="L122" s="182" t="s">
        <v>1877</v>
      </c>
      <c r="M122" s="182" t="s">
        <v>3056</v>
      </c>
      <c r="N122" s="182" t="s">
        <v>3057</v>
      </c>
      <c r="O122" s="183" t="s">
        <v>3058</v>
      </c>
      <c r="P122" s="184" t="s">
        <v>104</v>
      </c>
      <c r="Q122" s="185" t="s">
        <v>1647</v>
      </c>
      <c r="R122" s="186">
        <v>101</v>
      </c>
      <c r="S122" s="187" t="s">
        <v>3263</v>
      </c>
      <c r="T122" s="187" t="s">
        <v>3255</v>
      </c>
      <c r="U122" s="188">
        <v>54</v>
      </c>
      <c r="V122" s="179" t="s">
        <v>3517</v>
      </c>
      <c r="W122" s="187" t="s">
        <v>3058</v>
      </c>
      <c r="X122" s="189">
        <v>95335000</v>
      </c>
      <c r="Y122" s="190"/>
      <c r="Z122" s="210">
        <v>13526690000169</v>
      </c>
      <c r="AA122" s="217"/>
      <c r="AB122" s="218"/>
      <c r="AC122" s="218"/>
      <c r="AD122" s="218"/>
      <c r="AE122" s="218"/>
      <c r="AF122" s="219"/>
      <c r="AG122" s="218"/>
      <c r="AH122" s="218"/>
      <c r="AI122" s="219" t="s">
        <v>3257</v>
      </c>
      <c r="AJ122" s="218"/>
      <c r="AK122" s="218"/>
      <c r="AL122" s="218"/>
      <c r="AM122" s="218"/>
      <c r="AN122" s="230">
        <f t="shared" si="4"/>
        <v>94.5</v>
      </c>
      <c r="AO122" s="220">
        <v>151.18024108403264</v>
      </c>
      <c r="AP122" s="226">
        <f t="shared" si="5"/>
        <v>31.5</v>
      </c>
      <c r="AQ122" s="227">
        <v>63</v>
      </c>
    </row>
    <row r="123" spans="1:43" ht="17.25">
      <c r="A123" s="160" t="s">
        <v>2976</v>
      </c>
      <c r="B123" s="161">
        <v>430597</v>
      </c>
      <c r="C123" s="162">
        <v>0.4163277953750108</v>
      </c>
      <c r="D123" s="163">
        <v>2941</v>
      </c>
      <c r="E123" s="164">
        <v>0.001996706606098077</v>
      </c>
      <c r="F123" s="165">
        <v>2653.06</v>
      </c>
      <c r="G123" s="169">
        <f>B_DADOS1!$B$4*B_DADOS!E123</f>
        <v>4792.095854635385</v>
      </c>
      <c r="H123" s="178">
        <f t="shared" si="3"/>
        <v>7445.1558546353845</v>
      </c>
      <c r="I123" s="179" t="s">
        <v>227</v>
      </c>
      <c r="J123" s="222" t="s">
        <v>4445</v>
      </c>
      <c r="K123" s="181" t="s">
        <v>4152</v>
      </c>
      <c r="L123" s="182" t="s">
        <v>1878</v>
      </c>
      <c r="M123" s="182" t="s">
        <v>3059</v>
      </c>
      <c r="N123" s="182" t="s">
        <v>3060</v>
      </c>
      <c r="O123" s="183" t="s">
        <v>3061</v>
      </c>
      <c r="P123" s="184" t="s">
        <v>104</v>
      </c>
      <c r="Q123" s="185" t="s">
        <v>1648</v>
      </c>
      <c r="R123" s="186">
        <v>68</v>
      </c>
      <c r="S123" s="187" t="s">
        <v>3265</v>
      </c>
      <c r="T123" s="187" t="s">
        <v>3255</v>
      </c>
      <c r="U123" s="188">
        <v>54</v>
      </c>
      <c r="V123" s="179" t="s">
        <v>3518</v>
      </c>
      <c r="W123" s="187" t="s">
        <v>3061</v>
      </c>
      <c r="X123" s="189">
        <v>99145000</v>
      </c>
      <c r="Y123" s="190"/>
      <c r="Z123" s="210">
        <v>14352501000141</v>
      </c>
      <c r="AA123" s="217"/>
      <c r="AB123" s="218"/>
      <c r="AC123" s="218"/>
      <c r="AD123" s="218"/>
      <c r="AE123" s="218"/>
      <c r="AF123" s="219"/>
      <c r="AG123" s="218"/>
      <c r="AH123" s="218"/>
      <c r="AI123" s="219" t="s">
        <v>3257</v>
      </c>
      <c r="AJ123" s="218"/>
      <c r="AK123" s="218"/>
      <c r="AL123" s="218"/>
      <c r="AM123" s="218"/>
      <c r="AN123" s="230">
        <f t="shared" si="4"/>
        <v>84</v>
      </c>
      <c r="AO123" s="220">
        <v>133.53371014547042</v>
      </c>
      <c r="AP123" s="226">
        <f t="shared" si="5"/>
        <v>28</v>
      </c>
      <c r="AQ123" s="227">
        <v>56</v>
      </c>
    </row>
    <row r="124" spans="1:43" ht="17.25">
      <c r="A124" s="160" t="s">
        <v>2977</v>
      </c>
      <c r="B124" s="161">
        <v>430600</v>
      </c>
      <c r="C124" s="162">
        <v>0.3363997758009346</v>
      </c>
      <c r="D124" s="163">
        <v>14095</v>
      </c>
      <c r="E124" s="164">
        <v>0.002040892144653654</v>
      </c>
      <c r="F124" s="165">
        <v>2653.06</v>
      </c>
      <c r="G124" s="169">
        <f>B_DADOS1!$B$4*B_DADOS!E124</f>
        <v>4898.14114716877</v>
      </c>
      <c r="H124" s="178">
        <f t="shared" si="3"/>
        <v>7551.201147168769</v>
      </c>
      <c r="I124" s="179" t="s">
        <v>228</v>
      </c>
      <c r="J124" s="222" t="s">
        <v>4446</v>
      </c>
      <c r="K124" s="181" t="s">
        <v>4153</v>
      </c>
      <c r="L124" s="182" t="s">
        <v>1879</v>
      </c>
      <c r="M124" s="182" t="s">
        <v>3062</v>
      </c>
      <c r="N124" s="182" t="s">
        <v>3063</v>
      </c>
      <c r="O124" s="183" t="s">
        <v>3064</v>
      </c>
      <c r="P124" s="184" t="s">
        <v>104</v>
      </c>
      <c r="Q124" s="185" t="s">
        <v>1649</v>
      </c>
      <c r="R124" s="186">
        <v>424</v>
      </c>
      <c r="S124" s="187" t="s">
        <v>3065</v>
      </c>
      <c r="T124" s="187" t="s">
        <v>3255</v>
      </c>
      <c r="U124" s="188">
        <v>55</v>
      </c>
      <c r="V124" s="179" t="s">
        <v>3519</v>
      </c>
      <c r="W124" s="187" t="s">
        <v>3064</v>
      </c>
      <c r="X124" s="189">
        <v>98640000</v>
      </c>
      <c r="Y124" s="190"/>
      <c r="Z124" s="210">
        <v>14339414000154</v>
      </c>
      <c r="AA124" s="217"/>
      <c r="AB124" s="218"/>
      <c r="AC124" s="218"/>
      <c r="AD124" s="218"/>
      <c r="AE124" s="218"/>
      <c r="AF124" s="219"/>
      <c r="AG124" s="218"/>
      <c r="AH124" s="218"/>
      <c r="AI124" s="219" t="s">
        <v>3257</v>
      </c>
      <c r="AJ124" s="218"/>
      <c r="AK124" s="218"/>
      <c r="AL124" s="218"/>
      <c r="AM124" s="218"/>
      <c r="AN124" s="230">
        <f t="shared" si="4"/>
        <v>171</v>
      </c>
      <c r="AO124" s="220">
        <v>272.4536876730951</v>
      </c>
      <c r="AP124" s="226">
        <f t="shared" si="5"/>
        <v>57</v>
      </c>
      <c r="AQ124" s="227">
        <v>114</v>
      </c>
    </row>
    <row r="125" spans="1:43" ht="17.25">
      <c r="A125" s="160" t="s">
        <v>2978</v>
      </c>
      <c r="B125" s="161">
        <v>430605</v>
      </c>
      <c r="C125" s="162">
        <v>0.45026903877347924</v>
      </c>
      <c r="D125" s="163">
        <v>7841</v>
      </c>
      <c r="E125" s="164">
        <v>0.0025016836930076406</v>
      </c>
      <c r="F125" s="165">
        <v>2653.06</v>
      </c>
      <c r="G125" s="169">
        <f>B_DADOS1!$B$4*B_DADOS!E125</f>
        <v>6004.040863218337</v>
      </c>
      <c r="H125" s="178">
        <f t="shared" si="3"/>
        <v>8657.100863218337</v>
      </c>
      <c r="I125" s="179" t="s">
        <v>229</v>
      </c>
      <c r="J125" s="222" t="s">
        <v>4447</v>
      </c>
      <c r="K125" s="181" t="s">
        <v>4154</v>
      </c>
      <c r="L125" s="182" t="s">
        <v>1880</v>
      </c>
      <c r="M125" s="182" t="s">
        <v>3066</v>
      </c>
      <c r="N125" s="182" t="s">
        <v>3067</v>
      </c>
      <c r="O125" s="183" t="s">
        <v>3068</v>
      </c>
      <c r="P125" s="184" t="s">
        <v>104</v>
      </c>
      <c r="Q125" s="185" t="s">
        <v>1650</v>
      </c>
      <c r="R125" s="186">
        <v>302</v>
      </c>
      <c r="S125" s="187" t="s">
        <v>3258</v>
      </c>
      <c r="T125" s="187" t="s">
        <v>3255</v>
      </c>
      <c r="U125" s="188">
        <v>51</v>
      </c>
      <c r="V125" s="179" t="s">
        <v>3520</v>
      </c>
      <c r="W125" s="187" t="s">
        <v>3068</v>
      </c>
      <c r="X125" s="189">
        <v>96195000</v>
      </c>
      <c r="Y125" s="190"/>
      <c r="Z125" s="210">
        <v>13783959000192</v>
      </c>
      <c r="AA125" s="217"/>
      <c r="AB125" s="218"/>
      <c r="AC125" s="218"/>
      <c r="AD125" s="218"/>
      <c r="AE125" s="218"/>
      <c r="AF125" s="219"/>
      <c r="AG125" s="218"/>
      <c r="AH125" s="218"/>
      <c r="AI125" s="219" t="s">
        <v>3257</v>
      </c>
      <c r="AJ125" s="218"/>
      <c r="AK125" s="218"/>
      <c r="AL125" s="218"/>
      <c r="AM125" s="218"/>
      <c r="AN125" s="230">
        <f t="shared" si="4"/>
        <v>112.5</v>
      </c>
      <c r="AO125" s="220">
        <v>180.55066705129346</v>
      </c>
      <c r="AP125" s="226">
        <f t="shared" si="5"/>
        <v>37.5</v>
      </c>
      <c r="AQ125" s="227">
        <v>75</v>
      </c>
    </row>
    <row r="126" spans="1:43" ht="17.25">
      <c r="A126" s="160" t="s">
        <v>2979</v>
      </c>
      <c r="B126" s="161">
        <v>430607</v>
      </c>
      <c r="C126" s="162">
        <v>0.45948731803091003</v>
      </c>
      <c r="D126" s="163">
        <v>2808</v>
      </c>
      <c r="E126" s="164">
        <v>0.002188455343988411</v>
      </c>
      <c r="F126" s="165">
        <v>2653.06</v>
      </c>
      <c r="G126" s="169">
        <f>B_DADOS1!$B$4*B_DADOS!E126</f>
        <v>5252.292825572186</v>
      </c>
      <c r="H126" s="178">
        <f t="shared" si="3"/>
        <v>7905.352825572187</v>
      </c>
      <c r="I126" s="179" t="s">
        <v>230</v>
      </c>
      <c r="J126" s="222" t="s">
        <v>4453</v>
      </c>
      <c r="K126" s="181" t="s">
        <v>4153</v>
      </c>
      <c r="L126" s="182" t="s">
        <v>1881</v>
      </c>
      <c r="M126" s="182" t="s">
        <v>3069</v>
      </c>
      <c r="N126" s="182" t="s">
        <v>3070</v>
      </c>
      <c r="O126" s="183" t="s">
        <v>3071</v>
      </c>
      <c r="P126" s="184" t="s">
        <v>104</v>
      </c>
      <c r="Q126" s="185" t="s">
        <v>1651</v>
      </c>
      <c r="R126" s="186" t="s">
        <v>3261</v>
      </c>
      <c r="S126" s="187" t="s">
        <v>3072</v>
      </c>
      <c r="T126" s="187" t="s">
        <v>3255</v>
      </c>
      <c r="U126" s="188">
        <v>55</v>
      </c>
      <c r="V126" s="179" t="s">
        <v>3521</v>
      </c>
      <c r="W126" s="187" t="s">
        <v>3071</v>
      </c>
      <c r="X126" s="189">
        <v>98368000</v>
      </c>
      <c r="Y126" s="190"/>
      <c r="Z126" s="210">
        <v>14779502000177</v>
      </c>
      <c r="AA126" s="217"/>
      <c r="AB126" s="218"/>
      <c r="AC126" s="218"/>
      <c r="AD126" s="218"/>
      <c r="AE126" s="218"/>
      <c r="AF126" s="219"/>
      <c r="AG126" s="218"/>
      <c r="AH126" s="218"/>
      <c r="AI126" s="219" t="s">
        <v>3257</v>
      </c>
      <c r="AJ126" s="218"/>
      <c r="AK126" s="218"/>
      <c r="AL126" s="218"/>
      <c r="AM126" s="218"/>
      <c r="AN126" s="230">
        <f t="shared" si="4"/>
        <v>148.5</v>
      </c>
      <c r="AO126" s="220">
        <v>236.5887573243214</v>
      </c>
      <c r="AP126" s="226">
        <f t="shared" si="5"/>
        <v>49.5</v>
      </c>
      <c r="AQ126" s="227">
        <v>99</v>
      </c>
    </row>
    <row r="127" spans="1:43" ht="17.25">
      <c r="A127" s="160" t="s">
        <v>2980</v>
      </c>
      <c r="B127" s="161">
        <v>430610</v>
      </c>
      <c r="C127" s="162">
        <v>0.33234084017479937</v>
      </c>
      <c r="D127" s="163">
        <v>63358</v>
      </c>
      <c r="E127" s="164">
        <v>0.0025261464626155964</v>
      </c>
      <c r="F127" s="165">
        <v>2653.06</v>
      </c>
      <c r="G127" s="169">
        <f>B_DADOS1!$B$4*B_DADOS!E127</f>
        <v>6062.751510277431</v>
      </c>
      <c r="H127" s="178">
        <f t="shared" si="3"/>
        <v>8715.811510277432</v>
      </c>
      <c r="I127" s="179" t="s">
        <v>231</v>
      </c>
      <c r="J127" s="222" t="s">
        <v>4454</v>
      </c>
      <c r="K127" s="181" t="s">
        <v>4153</v>
      </c>
      <c r="L127" s="182" t="s">
        <v>1882</v>
      </c>
      <c r="M127" s="182" t="s">
        <v>3073</v>
      </c>
      <c r="N127" s="182" t="s">
        <v>3074</v>
      </c>
      <c r="O127" s="183" t="s">
        <v>3075</v>
      </c>
      <c r="P127" s="184" t="s">
        <v>104</v>
      </c>
      <c r="Q127" s="185" t="s">
        <v>1652</v>
      </c>
      <c r="R127" s="186">
        <v>1304</v>
      </c>
      <c r="S127" s="187" t="s">
        <v>3258</v>
      </c>
      <c r="T127" s="187" t="s">
        <v>3255</v>
      </c>
      <c r="U127" s="188">
        <v>55</v>
      </c>
      <c r="V127" s="179" t="s">
        <v>3522</v>
      </c>
      <c r="W127" s="187" t="s">
        <v>3075</v>
      </c>
      <c r="X127" s="189">
        <v>98005020</v>
      </c>
      <c r="Y127" s="190"/>
      <c r="Z127" s="210">
        <v>14193225000116</v>
      </c>
      <c r="AA127" s="217"/>
      <c r="AB127" s="218"/>
      <c r="AC127" s="218"/>
      <c r="AD127" s="218"/>
      <c r="AE127" s="218"/>
      <c r="AF127" s="219"/>
      <c r="AG127" s="218"/>
      <c r="AH127" s="218"/>
      <c r="AI127" s="219" t="s">
        <v>3257</v>
      </c>
      <c r="AJ127" s="218"/>
      <c r="AK127" s="218"/>
      <c r="AL127" s="218"/>
      <c r="AM127" s="218"/>
      <c r="AN127" s="230">
        <f t="shared" si="4"/>
        <v>193.5</v>
      </c>
      <c r="AO127" s="220">
        <v>310.18736948582705</v>
      </c>
      <c r="AP127" s="226">
        <f t="shared" si="5"/>
        <v>64.5</v>
      </c>
      <c r="AQ127" s="227">
        <v>129</v>
      </c>
    </row>
    <row r="128" spans="1:43" ht="17.25">
      <c r="A128" s="160" t="s">
        <v>2981</v>
      </c>
      <c r="B128" s="161">
        <v>430613</v>
      </c>
      <c r="C128" s="162">
        <v>0.31713723444173203</v>
      </c>
      <c r="D128" s="163">
        <v>2001</v>
      </c>
      <c r="E128" s="164">
        <v>0.0014356179913604422</v>
      </c>
      <c r="F128" s="165">
        <v>2653.06</v>
      </c>
      <c r="G128" s="169">
        <f>B_DADOS1!$B$4*B_DADOS!E128</f>
        <v>3445.483179265061</v>
      </c>
      <c r="H128" s="178">
        <f t="shared" si="3"/>
        <v>6098.543179265062</v>
      </c>
      <c r="I128" s="179" t="s">
        <v>232</v>
      </c>
      <c r="J128" s="222" t="s">
        <v>3076</v>
      </c>
      <c r="K128" s="181" t="s">
        <v>4152</v>
      </c>
      <c r="L128" s="182" t="s">
        <v>1883</v>
      </c>
      <c r="M128" s="182" t="s">
        <v>3077</v>
      </c>
      <c r="N128" s="182" t="s">
        <v>3078</v>
      </c>
      <c r="O128" s="183" t="s">
        <v>3079</v>
      </c>
      <c r="P128" s="184" t="s">
        <v>104</v>
      </c>
      <c r="Q128" s="185" t="s">
        <v>1653</v>
      </c>
      <c r="R128" s="186">
        <v>300</v>
      </c>
      <c r="S128" s="187" t="s">
        <v>3276</v>
      </c>
      <c r="T128" s="187" t="s">
        <v>3255</v>
      </c>
      <c r="U128" s="188">
        <v>54</v>
      </c>
      <c r="V128" s="179" t="s">
        <v>3523</v>
      </c>
      <c r="W128" s="187" t="s">
        <v>3079</v>
      </c>
      <c r="X128" s="189">
        <v>99665000</v>
      </c>
      <c r="Y128" s="190"/>
      <c r="Z128" s="210">
        <v>14420055000165</v>
      </c>
      <c r="AA128" s="217"/>
      <c r="AB128" s="218"/>
      <c r="AC128" s="218"/>
      <c r="AD128" s="218"/>
      <c r="AE128" s="218"/>
      <c r="AF128" s="219"/>
      <c r="AG128" s="218"/>
      <c r="AH128" s="218"/>
      <c r="AI128" s="219" t="s">
        <v>3257</v>
      </c>
      <c r="AJ128" s="218"/>
      <c r="AK128" s="218"/>
      <c r="AL128" s="218"/>
      <c r="AM128" s="218"/>
      <c r="AN128" s="230">
        <f t="shared" si="4"/>
        <v>126</v>
      </c>
      <c r="AO128" s="220">
        <v>201.35854164734778</v>
      </c>
      <c r="AP128" s="226">
        <f t="shared" si="5"/>
        <v>42</v>
      </c>
      <c r="AQ128" s="227">
        <v>84</v>
      </c>
    </row>
    <row r="129" spans="1:43" ht="17.25">
      <c r="A129" s="160" t="s">
        <v>2982</v>
      </c>
      <c r="B129" s="161">
        <v>430620</v>
      </c>
      <c r="C129" s="162">
        <v>0.28382083360795496</v>
      </c>
      <c r="D129" s="163">
        <v>12528</v>
      </c>
      <c r="E129" s="164">
        <v>0.0016917302980109321</v>
      </c>
      <c r="F129" s="165">
        <v>2653.06</v>
      </c>
      <c r="G129" s="169">
        <f>B_DADOS1!$B$4*B_DADOS!E129</f>
        <v>4060.152715226237</v>
      </c>
      <c r="H129" s="178">
        <f t="shared" si="3"/>
        <v>6713.2127152262365</v>
      </c>
      <c r="I129" s="179" t="s">
        <v>233</v>
      </c>
      <c r="J129" s="222" t="s">
        <v>4448</v>
      </c>
      <c r="K129" s="181" t="s">
        <v>4154</v>
      </c>
      <c r="L129" s="182" t="s">
        <v>1884</v>
      </c>
      <c r="M129" s="182" t="s">
        <v>3080</v>
      </c>
      <c r="N129" s="182" t="s">
        <v>3081</v>
      </c>
      <c r="O129" s="183" t="s">
        <v>3082</v>
      </c>
      <c r="P129" s="184" t="s">
        <v>104</v>
      </c>
      <c r="Q129" s="185" t="s">
        <v>1654</v>
      </c>
      <c r="R129" s="186">
        <v>72</v>
      </c>
      <c r="S129" s="187"/>
      <c r="T129" s="187" t="s">
        <v>3255</v>
      </c>
      <c r="U129" s="188">
        <v>51</v>
      </c>
      <c r="V129" s="179" t="s">
        <v>3524</v>
      </c>
      <c r="W129" s="187" t="s">
        <v>3082</v>
      </c>
      <c r="X129" s="189">
        <v>95930000</v>
      </c>
      <c r="Y129" s="190"/>
      <c r="Z129" s="210">
        <v>13654012000181</v>
      </c>
      <c r="AA129" s="217"/>
      <c r="AB129" s="218"/>
      <c r="AC129" s="218"/>
      <c r="AD129" s="218"/>
      <c r="AE129" s="218"/>
      <c r="AF129" s="219"/>
      <c r="AG129" s="218"/>
      <c r="AH129" s="218"/>
      <c r="AI129" s="219" t="s">
        <v>3257</v>
      </c>
      <c r="AJ129" s="218"/>
      <c r="AK129" s="218"/>
      <c r="AL129" s="218"/>
      <c r="AM129" s="218"/>
      <c r="AN129" s="230">
        <f t="shared" si="4"/>
        <v>108</v>
      </c>
      <c r="AO129" s="220">
        <v>173.23468341662772</v>
      </c>
      <c r="AP129" s="226">
        <f t="shared" si="5"/>
        <v>36</v>
      </c>
      <c r="AQ129" s="227">
        <v>72</v>
      </c>
    </row>
    <row r="130" spans="1:43" ht="17.25">
      <c r="A130" s="160" t="s">
        <v>2983</v>
      </c>
      <c r="B130" s="161">
        <v>430630</v>
      </c>
      <c r="C130" s="162">
        <v>0.21532390610964214</v>
      </c>
      <c r="D130" s="163">
        <v>4370</v>
      </c>
      <c r="E130" s="164">
        <v>0.0010958952877588967</v>
      </c>
      <c r="F130" s="165">
        <v>2653.06</v>
      </c>
      <c r="G130" s="169">
        <f>B_DADOS1!$B$4*B_DADOS!E130</f>
        <v>2630.148690621352</v>
      </c>
      <c r="H130" s="178">
        <f t="shared" si="3"/>
        <v>5283.208690621352</v>
      </c>
      <c r="I130" s="179" t="s">
        <v>234</v>
      </c>
      <c r="J130" s="222" t="s">
        <v>3083</v>
      </c>
      <c r="K130" s="181" t="s">
        <v>4152</v>
      </c>
      <c r="L130" s="182" t="s">
        <v>1885</v>
      </c>
      <c r="M130" s="182" t="s">
        <v>3084</v>
      </c>
      <c r="N130" s="182" t="s">
        <v>3085</v>
      </c>
      <c r="O130" s="183" t="s">
        <v>3086</v>
      </c>
      <c r="P130" s="184" t="s">
        <v>104</v>
      </c>
      <c r="Q130" s="185" t="s">
        <v>1655</v>
      </c>
      <c r="R130" s="186">
        <v>265</v>
      </c>
      <c r="S130" s="187" t="s">
        <v>3258</v>
      </c>
      <c r="T130" s="187" t="s">
        <v>3255</v>
      </c>
      <c r="U130" s="188">
        <v>54</v>
      </c>
      <c r="V130" s="179" t="s">
        <v>3525</v>
      </c>
      <c r="W130" s="187" t="s">
        <v>3086</v>
      </c>
      <c r="X130" s="189">
        <v>99980000</v>
      </c>
      <c r="Y130" s="190"/>
      <c r="Z130" s="210">
        <v>14387223000168</v>
      </c>
      <c r="AA130" s="217"/>
      <c r="AB130" s="218"/>
      <c r="AC130" s="218"/>
      <c r="AD130" s="218"/>
      <c r="AE130" s="218"/>
      <c r="AF130" s="219"/>
      <c r="AG130" s="218"/>
      <c r="AH130" s="218"/>
      <c r="AI130" s="219" t="s">
        <v>3257</v>
      </c>
      <c r="AJ130" s="218"/>
      <c r="AK130" s="218"/>
      <c r="AL130" s="218"/>
      <c r="AM130" s="218"/>
      <c r="AN130" s="230">
        <f t="shared" si="4"/>
        <v>114</v>
      </c>
      <c r="AO130" s="220">
        <v>181.76957305546685</v>
      </c>
      <c r="AP130" s="226">
        <f t="shared" si="5"/>
        <v>38</v>
      </c>
      <c r="AQ130" s="227">
        <v>76</v>
      </c>
    </row>
    <row r="131" spans="1:43" ht="17.25">
      <c r="A131" s="160" t="s">
        <v>2984</v>
      </c>
      <c r="B131" s="161">
        <v>430632</v>
      </c>
      <c r="C131" s="162">
        <v>0.5160249836398803</v>
      </c>
      <c r="D131" s="163">
        <v>3034</v>
      </c>
      <c r="E131" s="164">
        <v>0.0024864381439408173</v>
      </c>
      <c r="F131" s="165">
        <v>2653.06</v>
      </c>
      <c r="G131" s="169">
        <f>B_DADOS1!$B$4*B_DADOS!E131</f>
        <v>5967.451545457961</v>
      </c>
      <c r="H131" s="178">
        <f aca="true" t="shared" si="6" ref="H131:H194">F131+G131</f>
        <v>8620.51154545796</v>
      </c>
      <c r="I131" s="179" t="s">
        <v>235</v>
      </c>
      <c r="J131" s="222" t="s">
        <v>4455</v>
      </c>
      <c r="K131" s="181" t="s">
        <v>4153</v>
      </c>
      <c r="L131" s="182" t="s">
        <v>1886</v>
      </c>
      <c r="M131" s="182" t="s">
        <v>3087</v>
      </c>
      <c r="N131" s="182" t="s">
        <v>3088</v>
      </c>
      <c r="O131" s="183" t="s">
        <v>3089</v>
      </c>
      <c r="P131" s="184" t="s">
        <v>104</v>
      </c>
      <c r="Q131" s="185" t="s">
        <v>1656</v>
      </c>
      <c r="R131" s="186">
        <v>592</v>
      </c>
      <c r="S131" s="187" t="s">
        <v>3258</v>
      </c>
      <c r="T131" s="187" t="s">
        <v>3255</v>
      </c>
      <c r="U131" s="188">
        <v>55</v>
      </c>
      <c r="V131" s="179" t="s">
        <v>3526</v>
      </c>
      <c r="W131" s="187" t="s">
        <v>3089</v>
      </c>
      <c r="X131" s="189">
        <v>98528000</v>
      </c>
      <c r="Y131" s="190"/>
      <c r="Z131" s="210">
        <v>14481160000104</v>
      </c>
      <c r="AA131" s="217"/>
      <c r="AB131" s="218"/>
      <c r="AC131" s="218"/>
      <c r="AD131" s="218"/>
      <c r="AE131" s="218"/>
      <c r="AF131" s="219"/>
      <c r="AG131" s="218"/>
      <c r="AH131" s="218"/>
      <c r="AI131" s="219" t="s">
        <v>3257</v>
      </c>
      <c r="AJ131" s="218"/>
      <c r="AK131" s="218"/>
      <c r="AL131" s="218"/>
      <c r="AM131" s="218"/>
      <c r="AN131" s="230">
        <f t="shared" si="4"/>
        <v>120</v>
      </c>
      <c r="AO131" s="220">
        <v>191.51885965317888</v>
      </c>
      <c r="AP131" s="226">
        <f t="shared" si="5"/>
        <v>40</v>
      </c>
      <c r="AQ131" s="227">
        <v>80</v>
      </c>
    </row>
    <row r="132" spans="1:43" ht="17.25">
      <c r="A132" s="160" t="s">
        <v>2985</v>
      </c>
      <c r="B132" s="161">
        <v>430635</v>
      </c>
      <c r="C132" s="162">
        <v>0.5371104468940424</v>
      </c>
      <c r="D132" s="163">
        <v>2650</v>
      </c>
      <c r="E132" s="164">
        <v>0.0025360340192826926</v>
      </c>
      <c r="F132" s="165">
        <v>2653.06</v>
      </c>
      <c r="G132" s="169">
        <f>B_DADOS1!$B$4*B_DADOS!E132</f>
        <v>6086.481646278462</v>
      </c>
      <c r="H132" s="178">
        <f t="shared" si="6"/>
        <v>8739.541646278461</v>
      </c>
      <c r="I132" s="179" t="s">
        <v>236</v>
      </c>
      <c r="J132" s="222" t="s">
        <v>3090</v>
      </c>
      <c r="K132" s="181" t="s">
        <v>4153</v>
      </c>
      <c r="L132" s="182" t="s">
        <v>1887</v>
      </c>
      <c r="M132" s="182" t="s">
        <v>3091</v>
      </c>
      <c r="N132" s="182" t="s">
        <v>3092</v>
      </c>
      <c r="O132" s="183" t="s">
        <v>3093</v>
      </c>
      <c r="P132" s="184" t="s">
        <v>104</v>
      </c>
      <c r="Q132" s="185" t="s">
        <v>1657</v>
      </c>
      <c r="R132" s="186">
        <v>960</v>
      </c>
      <c r="S132" s="187" t="s">
        <v>3258</v>
      </c>
      <c r="T132" s="187" t="s">
        <v>3255</v>
      </c>
      <c r="U132" s="188">
        <v>55</v>
      </c>
      <c r="V132" s="179" t="s">
        <v>3527</v>
      </c>
      <c r="W132" s="187" t="s">
        <v>3093</v>
      </c>
      <c r="X132" s="189">
        <v>97845000</v>
      </c>
      <c r="Y132" s="190"/>
      <c r="Z132" s="210">
        <v>14373607000121</v>
      </c>
      <c r="AA132" s="217"/>
      <c r="AB132" s="218"/>
      <c r="AC132" s="218"/>
      <c r="AD132" s="218"/>
      <c r="AE132" s="218"/>
      <c r="AF132" s="219"/>
      <c r="AG132" s="218"/>
      <c r="AH132" s="218"/>
      <c r="AI132" s="219" t="s">
        <v>3257</v>
      </c>
      <c r="AJ132" s="218"/>
      <c r="AK132" s="218"/>
      <c r="AL132" s="218"/>
      <c r="AM132" s="218"/>
      <c r="AN132" s="230">
        <f aca="true" t="shared" si="7" ref="AN132:AN195">AP132+AQ132</f>
        <v>91.5</v>
      </c>
      <c r="AO132" s="220">
        <v>145.6804820366017</v>
      </c>
      <c r="AP132" s="226">
        <f aca="true" t="shared" si="8" ref="AP132:AP195">AQ132*50%</f>
        <v>30.5</v>
      </c>
      <c r="AQ132" s="227">
        <v>61</v>
      </c>
    </row>
    <row r="133" spans="1:43" ht="17.25">
      <c r="A133" s="160" t="s">
        <v>2986</v>
      </c>
      <c r="B133" s="161">
        <v>430637</v>
      </c>
      <c r="C133" s="162">
        <v>0.47931251748512754</v>
      </c>
      <c r="D133" s="163">
        <v>2976</v>
      </c>
      <c r="E133" s="164">
        <v>0.0023028640728027</v>
      </c>
      <c r="F133" s="165">
        <v>2653.06</v>
      </c>
      <c r="G133" s="169">
        <f>B_DADOS1!$B$4*B_DADOS!E133</f>
        <v>5526.87377472648</v>
      </c>
      <c r="H133" s="178">
        <f t="shared" si="6"/>
        <v>8179.93377472648</v>
      </c>
      <c r="I133" s="179" t="s">
        <v>237</v>
      </c>
      <c r="J133" s="222" t="s">
        <v>4456</v>
      </c>
      <c r="K133" s="181" t="s">
        <v>4153</v>
      </c>
      <c r="L133" s="182" t="s">
        <v>1888</v>
      </c>
      <c r="M133" s="182" t="s">
        <v>3094</v>
      </c>
      <c r="N133" s="182" t="s">
        <v>3095</v>
      </c>
      <c r="O133" s="183" t="s">
        <v>3096</v>
      </c>
      <c r="P133" s="184" t="s">
        <v>104</v>
      </c>
      <c r="Q133" s="185" t="s">
        <v>1658</v>
      </c>
      <c r="R133" s="186">
        <v>0</v>
      </c>
      <c r="S133" s="187" t="s">
        <v>3097</v>
      </c>
      <c r="T133" s="187" t="s">
        <v>3255</v>
      </c>
      <c r="U133" s="188">
        <v>55</v>
      </c>
      <c r="V133" s="179" t="s">
        <v>3528</v>
      </c>
      <c r="W133" s="187" t="s">
        <v>3096</v>
      </c>
      <c r="X133" s="189">
        <v>97180000</v>
      </c>
      <c r="Y133" s="190"/>
      <c r="Z133" s="210">
        <v>13008971000120</v>
      </c>
      <c r="AA133" s="217"/>
      <c r="AB133" s="218"/>
      <c r="AC133" s="218"/>
      <c r="AD133" s="218"/>
      <c r="AE133" s="218"/>
      <c r="AF133" s="219"/>
      <c r="AG133" s="218"/>
      <c r="AH133" s="218"/>
      <c r="AI133" s="219" t="s">
        <v>3257</v>
      </c>
      <c r="AJ133" s="218"/>
      <c r="AK133" s="218"/>
      <c r="AL133" s="218"/>
      <c r="AM133" s="218"/>
      <c r="AN133" s="230">
        <f t="shared" si="7"/>
        <v>148.5</v>
      </c>
      <c r="AO133" s="220">
        <v>238.04470924879107</v>
      </c>
      <c r="AP133" s="226">
        <f t="shared" si="8"/>
        <v>49.5</v>
      </c>
      <c r="AQ133" s="227">
        <v>99</v>
      </c>
    </row>
    <row r="134" spans="1:43" ht="17.25">
      <c r="A134" s="160" t="s">
        <v>2987</v>
      </c>
      <c r="B134" s="161">
        <v>430640</v>
      </c>
      <c r="C134" s="162">
        <v>0.2608537126047995</v>
      </c>
      <c r="D134" s="163">
        <v>30354</v>
      </c>
      <c r="E134" s="164">
        <v>0.001775554494688025</v>
      </c>
      <c r="F134" s="165">
        <v>2653.06</v>
      </c>
      <c r="G134" s="169">
        <f>B_DADOS1!$B$4*B_DADOS!E134</f>
        <v>4261.3307872512605</v>
      </c>
      <c r="H134" s="178">
        <f t="shared" si="6"/>
        <v>6914.390787251261</v>
      </c>
      <c r="I134" s="179" t="s">
        <v>238</v>
      </c>
      <c r="J134" s="222" t="s">
        <v>3098</v>
      </c>
      <c r="K134" s="181" t="s">
        <v>4154</v>
      </c>
      <c r="L134" s="182" t="s">
        <v>1889</v>
      </c>
      <c r="M134" s="182" t="s">
        <v>3099</v>
      </c>
      <c r="N134" s="182" t="s">
        <v>3100</v>
      </c>
      <c r="O134" s="183" t="s">
        <v>3101</v>
      </c>
      <c r="P134" s="184" t="s">
        <v>104</v>
      </c>
      <c r="Q134" s="185" t="s">
        <v>1659</v>
      </c>
      <c r="R134" s="186">
        <v>240</v>
      </c>
      <c r="S134" s="187"/>
      <c r="T134" s="187" t="s">
        <v>3255</v>
      </c>
      <c r="U134" s="188">
        <v>51</v>
      </c>
      <c r="V134" s="179" t="s">
        <v>3529</v>
      </c>
      <c r="W134" s="187" t="s">
        <v>3101</v>
      </c>
      <c r="X134" s="189">
        <v>93950000</v>
      </c>
      <c r="Y134" s="190"/>
      <c r="Z134" s="210">
        <v>14418599000192</v>
      </c>
      <c r="AA134" s="217"/>
      <c r="AB134" s="218"/>
      <c r="AC134" s="218"/>
      <c r="AD134" s="218"/>
      <c r="AE134" s="218"/>
      <c r="AF134" s="219"/>
      <c r="AG134" s="218"/>
      <c r="AH134" s="218"/>
      <c r="AI134" s="219" t="s">
        <v>3257</v>
      </c>
      <c r="AJ134" s="218"/>
      <c r="AK134" s="218"/>
      <c r="AL134" s="218"/>
      <c r="AM134" s="218"/>
      <c r="AN134" s="230">
        <f t="shared" si="7"/>
        <v>88.5</v>
      </c>
      <c r="AO134" s="220">
        <v>141.87261442065054</v>
      </c>
      <c r="AP134" s="226">
        <f t="shared" si="8"/>
        <v>29.5</v>
      </c>
      <c r="AQ134" s="227">
        <v>59</v>
      </c>
    </row>
    <row r="135" spans="1:43" ht="17.25">
      <c r="A135" s="160" t="s">
        <v>1001</v>
      </c>
      <c r="B135" s="161">
        <v>430642</v>
      </c>
      <c r="C135" s="162">
        <v>0.5108145865519704</v>
      </c>
      <c r="D135" s="163">
        <v>2096</v>
      </c>
      <c r="E135" s="164">
        <v>0.002328501791355815</v>
      </c>
      <c r="F135" s="165">
        <v>2653.06</v>
      </c>
      <c r="G135" s="169">
        <f>B_DADOS1!$B$4*B_DADOS!E135</f>
        <v>5588.404299253955</v>
      </c>
      <c r="H135" s="178">
        <f t="shared" si="6"/>
        <v>8241.464299253956</v>
      </c>
      <c r="I135" s="179" t="s">
        <v>239</v>
      </c>
      <c r="J135" s="222" t="s">
        <v>4464</v>
      </c>
      <c r="K135" s="181" t="s">
        <v>4153</v>
      </c>
      <c r="L135" s="182" t="s">
        <v>1890</v>
      </c>
      <c r="M135" s="182" t="s">
        <v>3102</v>
      </c>
      <c r="N135" s="182" t="s">
        <v>3103</v>
      </c>
      <c r="O135" s="183" t="s">
        <v>3104</v>
      </c>
      <c r="P135" s="184" t="s">
        <v>104</v>
      </c>
      <c r="Q135" s="185" t="s">
        <v>1660</v>
      </c>
      <c r="R135" s="186">
        <v>7</v>
      </c>
      <c r="S135" s="187" t="s">
        <v>3105</v>
      </c>
      <c r="T135" s="187" t="s">
        <v>3255</v>
      </c>
      <c r="U135" s="188">
        <v>55</v>
      </c>
      <c r="V135" s="179" t="s">
        <v>3530</v>
      </c>
      <c r="W135" s="187" t="s">
        <v>3104</v>
      </c>
      <c r="X135" s="189">
        <v>98385000</v>
      </c>
      <c r="Y135" s="190"/>
      <c r="Z135" s="210">
        <v>14322050000108</v>
      </c>
      <c r="AA135" s="217"/>
      <c r="AB135" s="218"/>
      <c r="AC135" s="218"/>
      <c r="AD135" s="218"/>
      <c r="AE135" s="218"/>
      <c r="AF135" s="219"/>
      <c r="AG135" s="218"/>
      <c r="AH135" s="218"/>
      <c r="AI135" s="219" t="s">
        <v>3257</v>
      </c>
      <c r="AJ135" s="218"/>
      <c r="AK135" s="218"/>
      <c r="AL135" s="218"/>
      <c r="AM135" s="218"/>
      <c r="AN135" s="230">
        <f t="shared" si="7"/>
        <v>117</v>
      </c>
      <c r="AO135" s="220">
        <v>187.59160477793662</v>
      </c>
      <c r="AP135" s="226">
        <f t="shared" si="8"/>
        <v>39</v>
      </c>
      <c r="AQ135" s="227">
        <v>78</v>
      </c>
    </row>
    <row r="136" spans="1:43" ht="17.25">
      <c r="A136" s="160" t="s">
        <v>1002</v>
      </c>
      <c r="B136" s="161">
        <v>430645</v>
      </c>
      <c r="C136" s="162">
        <v>0.2186340630632208</v>
      </c>
      <c r="D136" s="163">
        <v>3224</v>
      </c>
      <c r="E136" s="164">
        <v>0.00106311849857754</v>
      </c>
      <c r="F136" s="165">
        <v>2653.06</v>
      </c>
      <c r="G136" s="169">
        <f>B_DADOS1!$B$4*B_DADOS!E136</f>
        <v>2551.484396586096</v>
      </c>
      <c r="H136" s="178">
        <f t="shared" si="6"/>
        <v>5204.544396586096</v>
      </c>
      <c r="I136" s="179" t="s">
        <v>240</v>
      </c>
      <c r="J136" s="222" t="s">
        <v>4457</v>
      </c>
      <c r="K136" s="181" t="s">
        <v>4152</v>
      </c>
      <c r="L136" s="182" t="s">
        <v>1891</v>
      </c>
      <c r="M136" s="182" t="s">
        <v>3106</v>
      </c>
      <c r="N136" s="182" t="s">
        <v>3107</v>
      </c>
      <c r="O136" s="183" t="s">
        <v>3108</v>
      </c>
      <c r="P136" s="184" t="s">
        <v>104</v>
      </c>
      <c r="Q136" s="185" t="s">
        <v>1661</v>
      </c>
      <c r="R136" s="186">
        <v>37</v>
      </c>
      <c r="S136" s="187" t="s">
        <v>3258</v>
      </c>
      <c r="T136" s="187" t="s">
        <v>3255</v>
      </c>
      <c r="U136" s="188">
        <v>54</v>
      </c>
      <c r="V136" s="179" t="s">
        <v>3531</v>
      </c>
      <c r="W136" s="187" t="s">
        <v>3108</v>
      </c>
      <c r="X136" s="189">
        <v>99220000</v>
      </c>
      <c r="Y136" s="190"/>
      <c r="Z136" s="210">
        <v>14864515000144</v>
      </c>
      <c r="AA136" s="217"/>
      <c r="AB136" s="218"/>
      <c r="AC136" s="218"/>
      <c r="AD136" s="218"/>
      <c r="AE136" s="218"/>
      <c r="AF136" s="219"/>
      <c r="AG136" s="218"/>
      <c r="AH136" s="218"/>
      <c r="AI136" s="219" t="s">
        <v>3257</v>
      </c>
      <c r="AJ136" s="218"/>
      <c r="AK136" s="218"/>
      <c r="AL136" s="218"/>
      <c r="AM136" s="218"/>
      <c r="AN136" s="230">
        <f t="shared" si="7"/>
        <v>55.5</v>
      </c>
      <c r="AO136" s="220">
        <v>89.79467479587993</v>
      </c>
      <c r="AP136" s="226">
        <f t="shared" si="8"/>
        <v>18.5</v>
      </c>
      <c r="AQ136" s="227">
        <v>37</v>
      </c>
    </row>
    <row r="137" spans="1:43" ht="17.25">
      <c r="A137" s="160" t="s">
        <v>1003</v>
      </c>
      <c r="B137" s="161">
        <v>430650</v>
      </c>
      <c r="C137" s="162">
        <v>0.5707805414977233</v>
      </c>
      <c r="D137" s="163">
        <v>14427</v>
      </c>
      <c r="E137" s="164">
        <v>0.0034749627882363016</v>
      </c>
      <c r="F137" s="165">
        <v>2653.06</v>
      </c>
      <c r="G137" s="169">
        <f>B_DADOS1!$B$4*B_DADOS!E137</f>
        <v>8339.910691767123</v>
      </c>
      <c r="H137" s="178">
        <f t="shared" si="6"/>
        <v>10992.970691767123</v>
      </c>
      <c r="I137" s="179" t="s">
        <v>241</v>
      </c>
      <c r="J137" s="222" t="s">
        <v>4458</v>
      </c>
      <c r="K137" s="181" t="s">
        <v>4154</v>
      </c>
      <c r="L137" s="182" t="s">
        <v>1892</v>
      </c>
      <c r="M137" s="182" t="s">
        <v>3109</v>
      </c>
      <c r="N137" s="182" t="s">
        <v>3110</v>
      </c>
      <c r="O137" s="183" t="s">
        <v>3111</v>
      </c>
      <c r="P137" s="184" t="s">
        <v>104</v>
      </c>
      <c r="Q137" s="193" t="s">
        <v>1662</v>
      </c>
      <c r="R137" s="186">
        <v>279</v>
      </c>
      <c r="S137" s="187" t="s">
        <v>3258</v>
      </c>
      <c r="T137" s="187" t="s">
        <v>3255</v>
      </c>
      <c r="U137" s="188">
        <v>51</v>
      </c>
      <c r="V137" s="179" t="s">
        <v>3532</v>
      </c>
      <c r="W137" s="187" t="s">
        <v>3111</v>
      </c>
      <c r="X137" s="189">
        <v>96190000</v>
      </c>
      <c r="Y137" s="190"/>
      <c r="Z137" s="210">
        <v>13758469000136</v>
      </c>
      <c r="AA137" s="217"/>
      <c r="AB137" s="218"/>
      <c r="AC137" s="218"/>
      <c r="AD137" s="218"/>
      <c r="AE137" s="218"/>
      <c r="AF137" s="219"/>
      <c r="AG137" s="218"/>
      <c r="AH137" s="218"/>
      <c r="AI137" s="219" t="s">
        <v>3257</v>
      </c>
      <c r="AJ137" s="218"/>
      <c r="AK137" s="218"/>
      <c r="AL137" s="218"/>
      <c r="AM137" s="218"/>
      <c r="AN137" s="230">
        <f t="shared" si="7"/>
        <v>180</v>
      </c>
      <c r="AO137" s="220">
        <v>287.31602842979675</v>
      </c>
      <c r="AP137" s="226">
        <f t="shared" si="8"/>
        <v>60</v>
      </c>
      <c r="AQ137" s="227">
        <v>120</v>
      </c>
    </row>
    <row r="138" spans="1:43" ht="17.25">
      <c r="A138" s="160" t="s">
        <v>1004</v>
      </c>
      <c r="B138" s="161">
        <v>430660</v>
      </c>
      <c r="C138" s="162">
        <v>0.3950353161166315</v>
      </c>
      <c r="D138" s="163">
        <v>38956</v>
      </c>
      <c r="E138" s="164">
        <v>0.002791429547312473</v>
      </c>
      <c r="F138" s="165">
        <v>2653.06</v>
      </c>
      <c r="G138" s="169">
        <f>B_DADOS1!$B$4*B_DADOS!E138</f>
        <v>6699.430913549935</v>
      </c>
      <c r="H138" s="178">
        <f t="shared" si="6"/>
        <v>9352.490913549935</v>
      </c>
      <c r="I138" s="179" t="s">
        <v>242</v>
      </c>
      <c r="J138" s="222" t="s">
        <v>4459</v>
      </c>
      <c r="K138" s="181" t="s">
        <v>4151</v>
      </c>
      <c r="L138" s="182" t="s">
        <v>1893</v>
      </c>
      <c r="M138" s="182" t="s">
        <v>3112</v>
      </c>
      <c r="N138" s="182" t="s">
        <v>3113</v>
      </c>
      <c r="O138" s="183" t="s">
        <v>3114</v>
      </c>
      <c r="P138" s="184" t="s">
        <v>104</v>
      </c>
      <c r="Q138" s="185" t="s">
        <v>1663</v>
      </c>
      <c r="R138" s="186">
        <v>1401</v>
      </c>
      <c r="S138" s="187" t="s">
        <v>3258</v>
      </c>
      <c r="T138" s="187" t="s">
        <v>3255</v>
      </c>
      <c r="U138" s="188">
        <v>53</v>
      </c>
      <c r="V138" s="179" t="s">
        <v>3533</v>
      </c>
      <c r="W138" s="187" t="s">
        <v>3114</v>
      </c>
      <c r="X138" s="189">
        <v>96450000</v>
      </c>
      <c r="Y138" s="190"/>
      <c r="Z138" s="210">
        <v>14364268000117</v>
      </c>
      <c r="AA138" s="217"/>
      <c r="AB138" s="218"/>
      <c r="AC138" s="218"/>
      <c r="AD138" s="218"/>
      <c r="AE138" s="218"/>
      <c r="AF138" s="219"/>
      <c r="AG138" s="218"/>
      <c r="AH138" s="218"/>
      <c r="AI138" s="219" t="s">
        <v>3257</v>
      </c>
      <c r="AJ138" s="218"/>
      <c r="AK138" s="218"/>
      <c r="AL138" s="218"/>
      <c r="AM138" s="218"/>
      <c r="AN138" s="230">
        <f t="shared" si="7"/>
        <v>222</v>
      </c>
      <c r="AO138" s="220">
        <v>354.2707607322267</v>
      </c>
      <c r="AP138" s="226">
        <f t="shared" si="8"/>
        <v>74</v>
      </c>
      <c r="AQ138" s="227">
        <v>148</v>
      </c>
    </row>
    <row r="139" spans="1:43" ht="17.25">
      <c r="A139" s="160" t="s">
        <v>1005</v>
      </c>
      <c r="B139" s="161">
        <v>430655</v>
      </c>
      <c r="C139" s="162">
        <v>0.4093078848951561</v>
      </c>
      <c r="D139" s="163">
        <v>2511</v>
      </c>
      <c r="E139" s="164">
        <v>0.0019170423726237078</v>
      </c>
      <c r="F139" s="165">
        <v>2653.06</v>
      </c>
      <c r="G139" s="169">
        <f>B_DADOS1!$B$4*B_DADOS!E139</f>
        <v>4600.901694296898</v>
      </c>
      <c r="H139" s="178">
        <f t="shared" si="6"/>
        <v>7253.961694296899</v>
      </c>
      <c r="I139" s="179" t="s">
        <v>243</v>
      </c>
      <c r="J139" s="222" t="s">
        <v>4460</v>
      </c>
      <c r="K139" s="181" t="s">
        <v>4154</v>
      </c>
      <c r="L139" s="182" t="s">
        <v>1894</v>
      </c>
      <c r="M139" s="182" t="s">
        <v>3115</v>
      </c>
      <c r="N139" s="182" t="s">
        <v>3116</v>
      </c>
      <c r="O139" s="183" t="s">
        <v>3117</v>
      </c>
      <c r="P139" s="184" t="s">
        <v>104</v>
      </c>
      <c r="Q139" s="185" t="s">
        <v>1664</v>
      </c>
      <c r="R139" s="186">
        <v>89</v>
      </c>
      <c r="S139" s="187"/>
      <c r="T139" s="187" t="s">
        <v>3255</v>
      </c>
      <c r="U139" s="188">
        <v>51</v>
      </c>
      <c r="V139" s="179" t="s">
        <v>3534</v>
      </c>
      <c r="W139" s="187" t="s">
        <v>3117</v>
      </c>
      <c r="X139" s="189">
        <v>95568000</v>
      </c>
      <c r="Y139" s="190"/>
      <c r="Z139" s="210">
        <v>14354224000106</v>
      </c>
      <c r="AA139" s="217"/>
      <c r="AB139" s="218"/>
      <c r="AC139" s="218"/>
      <c r="AD139" s="218"/>
      <c r="AE139" s="218"/>
      <c r="AF139" s="219"/>
      <c r="AG139" s="218"/>
      <c r="AH139" s="218"/>
      <c r="AI139" s="219" t="s">
        <v>3257</v>
      </c>
      <c r="AJ139" s="218"/>
      <c r="AK139" s="218"/>
      <c r="AL139" s="218"/>
      <c r="AM139" s="218"/>
      <c r="AN139" s="230">
        <f t="shared" si="7"/>
        <v>138</v>
      </c>
      <c r="AO139" s="220">
        <v>220.04775765986966</v>
      </c>
      <c r="AP139" s="226">
        <f t="shared" si="8"/>
        <v>46</v>
      </c>
      <c r="AQ139" s="227">
        <v>92</v>
      </c>
    </row>
    <row r="140" spans="1:43" ht="17.25">
      <c r="A140" s="160" t="s">
        <v>1006</v>
      </c>
      <c r="B140" s="161">
        <v>430670</v>
      </c>
      <c r="C140" s="162">
        <v>0.3219125357307128</v>
      </c>
      <c r="D140" s="163">
        <v>3233</v>
      </c>
      <c r="E140" s="164">
        <v>0.0015659696441266573</v>
      </c>
      <c r="F140" s="165">
        <v>2653.06</v>
      </c>
      <c r="G140" s="169">
        <f>B_DADOS1!$B$4*B_DADOS!E140</f>
        <v>3758.3271459039775</v>
      </c>
      <c r="H140" s="178">
        <f t="shared" si="6"/>
        <v>6411.387145903977</v>
      </c>
      <c r="I140" s="179" t="s">
        <v>244</v>
      </c>
      <c r="J140" s="222" t="s">
        <v>4461</v>
      </c>
      <c r="K140" s="181" t="s">
        <v>4153</v>
      </c>
      <c r="L140" s="182" t="s">
        <v>1895</v>
      </c>
      <c r="M140" s="182" t="s">
        <v>3118</v>
      </c>
      <c r="N140" s="182" t="s">
        <v>3119</v>
      </c>
      <c r="O140" s="183" t="s">
        <v>773</v>
      </c>
      <c r="P140" s="184" t="s">
        <v>104</v>
      </c>
      <c r="Q140" s="185" t="s">
        <v>1665</v>
      </c>
      <c r="R140" s="186">
        <v>967</v>
      </c>
      <c r="S140" s="187" t="s">
        <v>3258</v>
      </c>
      <c r="T140" s="187" t="s">
        <v>3255</v>
      </c>
      <c r="U140" s="188">
        <v>55</v>
      </c>
      <c r="V140" s="179" t="s">
        <v>3535</v>
      </c>
      <c r="W140" s="187" t="s">
        <v>773</v>
      </c>
      <c r="X140" s="189">
        <v>98925000</v>
      </c>
      <c r="Y140" s="190"/>
      <c r="Z140" s="210">
        <v>13509853000103</v>
      </c>
      <c r="AA140" s="217"/>
      <c r="AB140" s="218"/>
      <c r="AC140" s="218"/>
      <c r="AD140" s="218"/>
      <c r="AE140" s="218"/>
      <c r="AF140" s="219"/>
      <c r="AG140" s="218"/>
      <c r="AH140" s="218"/>
      <c r="AI140" s="219" t="s">
        <v>3257</v>
      </c>
      <c r="AJ140" s="218"/>
      <c r="AK140" s="218"/>
      <c r="AL140" s="218"/>
      <c r="AM140" s="218"/>
      <c r="AN140" s="230">
        <f t="shared" si="7"/>
        <v>79.5</v>
      </c>
      <c r="AO140" s="220">
        <v>126.85536493320622</v>
      </c>
      <c r="AP140" s="226">
        <f t="shared" si="8"/>
        <v>26.5</v>
      </c>
      <c r="AQ140" s="227">
        <v>53</v>
      </c>
    </row>
    <row r="141" spans="1:43" ht="17.25">
      <c r="A141" s="160" t="s">
        <v>1007</v>
      </c>
      <c r="B141" s="161">
        <v>430673</v>
      </c>
      <c r="C141" s="162">
        <v>0.3206894323978935</v>
      </c>
      <c r="D141" s="163">
        <v>4867</v>
      </c>
      <c r="E141" s="164">
        <v>0.0016587404874190215</v>
      </c>
      <c r="F141" s="165">
        <v>2653.06</v>
      </c>
      <c r="G141" s="169">
        <f>B_DADOS1!$B$4*B_DADOS!E141</f>
        <v>3980.9771698056516</v>
      </c>
      <c r="H141" s="178">
        <f t="shared" si="6"/>
        <v>6634.0371698056515</v>
      </c>
      <c r="I141" s="179" t="s">
        <v>245</v>
      </c>
      <c r="J141" s="222" t="s">
        <v>4462</v>
      </c>
      <c r="K141" s="181" t="s">
        <v>4153</v>
      </c>
      <c r="L141" s="182" t="s">
        <v>1896</v>
      </c>
      <c r="M141" s="182" t="s">
        <v>774</v>
      </c>
      <c r="N141" s="182" t="s">
        <v>775</v>
      </c>
      <c r="O141" s="183" t="s">
        <v>776</v>
      </c>
      <c r="P141" s="184" t="s">
        <v>104</v>
      </c>
      <c r="Q141" s="185" t="s">
        <v>1666</v>
      </c>
      <c r="R141" s="186">
        <v>3699</v>
      </c>
      <c r="S141" s="187" t="s">
        <v>777</v>
      </c>
      <c r="T141" s="187" t="s">
        <v>3255</v>
      </c>
      <c r="U141" s="188">
        <v>51</v>
      </c>
      <c r="V141" s="179" t="s">
        <v>3536</v>
      </c>
      <c r="W141" s="187" t="s">
        <v>776</v>
      </c>
      <c r="X141" s="189">
        <v>95967000</v>
      </c>
      <c r="Y141" s="190"/>
      <c r="Z141" s="210">
        <v>13827854000198</v>
      </c>
      <c r="AA141" s="217"/>
      <c r="AB141" s="218"/>
      <c r="AC141" s="218"/>
      <c r="AD141" s="218"/>
      <c r="AE141" s="218"/>
      <c r="AF141" s="219"/>
      <c r="AG141" s="218"/>
      <c r="AH141" s="218"/>
      <c r="AI141" s="219" t="s">
        <v>3257</v>
      </c>
      <c r="AJ141" s="218"/>
      <c r="AK141" s="218"/>
      <c r="AL141" s="218"/>
      <c r="AM141" s="218"/>
      <c r="AN141" s="230">
        <f t="shared" si="7"/>
        <v>121.5</v>
      </c>
      <c r="AO141" s="220">
        <v>194.84640726003724</v>
      </c>
      <c r="AP141" s="226">
        <f t="shared" si="8"/>
        <v>40.5</v>
      </c>
      <c r="AQ141" s="227">
        <v>81</v>
      </c>
    </row>
    <row r="142" spans="1:43" ht="17.25">
      <c r="A142" s="160" t="s">
        <v>1008</v>
      </c>
      <c r="B142" s="161">
        <v>430675</v>
      </c>
      <c r="C142" s="162">
        <v>0.28153999483612935</v>
      </c>
      <c r="D142" s="163">
        <v>1967</v>
      </c>
      <c r="E142" s="164">
        <v>0.0012712042807463588</v>
      </c>
      <c r="F142" s="165">
        <v>2653.06</v>
      </c>
      <c r="G142" s="169">
        <f>B_DADOS1!$B$4*B_DADOS!E142</f>
        <v>3050.8902737912613</v>
      </c>
      <c r="H142" s="178">
        <f t="shared" si="6"/>
        <v>5703.950273791261</v>
      </c>
      <c r="I142" s="179" t="s">
        <v>246</v>
      </c>
      <c r="J142" s="222" t="s">
        <v>4463</v>
      </c>
      <c r="K142" s="181" t="s">
        <v>4154</v>
      </c>
      <c r="L142" s="182" t="s">
        <v>1897</v>
      </c>
      <c r="M142" s="182" t="s">
        <v>778</v>
      </c>
      <c r="N142" s="182" t="s">
        <v>779</v>
      </c>
      <c r="O142" s="183"/>
      <c r="P142" s="184" t="s">
        <v>104</v>
      </c>
      <c r="Q142" s="185"/>
      <c r="R142" s="186"/>
      <c r="S142" s="187"/>
      <c r="T142" s="187"/>
      <c r="U142" s="188"/>
      <c r="V142" s="179" t="s">
        <v>3412</v>
      </c>
      <c r="W142" s="187"/>
      <c r="X142" s="189"/>
      <c r="Y142" s="190"/>
      <c r="Z142" s="210"/>
      <c r="AA142" s="217"/>
      <c r="AB142" s="218"/>
      <c r="AC142" s="218"/>
      <c r="AD142" s="218"/>
      <c r="AE142" s="218"/>
      <c r="AF142" s="219"/>
      <c r="AG142" s="218"/>
      <c r="AH142" s="218"/>
      <c r="AI142" s="219"/>
      <c r="AJ142" s="218"/>
      <c r="AK142" s="218"/>
      <c r="AL142" s="218"/>
      <c r="AM142" s="218"/>
      <c r="AN142" s="230">
        <f t="shared" si="7"/>
        <v>91.5</v>
      </c>
      <c r="AO142" s="220">
        <v>146.42454337521067</v>
      </c>
      <c r="AP142" s="226">
        <f t="shared" si="8"/>
        <v>30.5</v>
      </c>
      <c r="AQ142" s="227">
        <v>61</v>
      </c>
    </row>
    <row r="143" spans="1:43" ht="17.25">
      <c r="A143" s="160" t="s">
        <v>1009</v>
      </c>
      <c r="B143" s="161">
        <v>430676</v>
      </c>
      <c r="C143" s="162">
        <v>0.39350703109965895</v>
      </c>
      <c r="D143" s="163">
        <v>37667</v>
      </c>
      <c r="E143" s="164">
        <v>0.0027666310442741463</v>
      </c>
      <c r="F143" s="165">
        <v>2653.06</v>
      </c>
      <c r="G143" s="169">
        <f>B_DADOS1!$B$4*B_DADOS!E143</f>
        <v>6639.914506257951</v>
      </c>
      <c r="H143" s="178">
        <f t="shared" si="6"/>
        <v>9292.974506257951</v>
      </c>
      <c r="I143" s="179" t="s">
        <v>247</v>
      </c>
      <c r="J143" s="222" t="s">
        <v>4465</v>
      </c>
      <c r="K143" s="181" t="s">
        <v>4154</v>
      </c>
      <c r="L143" s="182" t="s">
        <v>1898</v>
      </c>
      <c r="M143" s="182" t="s">
        <v>780</v>
      </c>
      <c r="N143" s="182" t="s">
        <v>781</v>
      </c>
      <c r="O143" s="183" t="s">
        <v>782</v>
      </c>
      <c r="P143" s="184" t="s">
        <v>104</v>
      </c>
      <c r="Q143" s="185" t="s">
        <v>1667</v>
      </c>
      <c r="R143" s="186">
        <v>599</v>
      </c>
      <c r="S143" s="187" t="s">
        <v>3258</v>
      </c>
      <c r="T143" s="187" t="s">
        <v>3255</v>
      </c>
      <c r="U143" s="188">
        <v>51</v>
      </c>
      <c r="V143" s="179" t="s">
        <v>3537</v>
      </c>
      <c r="W143" s="187" t="s">
        <v>782</v>
      </c>
      <c r="X143" s="189">
        <v>92990000</v>
      </c>
      <c r="Y143" s="190"/>
      <c r="Z143" s="210">
        <v>14208662000166</v>
      </c>
      <c r="AA143" s="217"/>
      <c r="AB143" s="218"/>
      <c r="AC143" s="218"/>
      <c r="AD143" s="218"/>
      <c r="AE143" s="218"/>
      <c r="AF143" s="219"/>
      <c r="AG143" s="218"/>
      <c r="AH143" s="218"/>
      <c r="AI143" s="219" t="s">
        <v>3257</v>
      </c>
      <c r="AJ143" s="218"/>
      <c r="AK143" s="218"/>
      <c r="AL143" s="218"/>
      <c r="AM143" s="218"/>
      <c r="AN143" s="230">
        <f t="shared" si="7"/>
        <v>160.5</v>
      </c>
      <c r="AO143" s="220">
        <v>257.99940960064714</v>
      </c>
      <c r="AP143" s="226">
        <f t="shared" si="8"/>
        <v>53.5</v>
      </c>
      <c r="AQ143" s="228">
        <v>107</v>
      </c>
    </row>
    <row r="144" spans="1:43" ht="17.25">
      <c r="A144" s="160" t="s">
        <v>1010</v>
      </c>
      <c r="B144" s="161">
        <v>430680</v>
      </c>
      <c r="C144" s="162">
        <v>0.2828296605035133</v>
      </c>
      <c r="D144" s="163">
        <v>21841</v>
      </c>
      <c r="E144" s="164">
        <v>0.0018324005962676011</v>
      </c>
      <c r="F144" s="165">
        <v>2653.06</v>
      </c>
      <c r="G144" s="169">
        <f>B_DADOS1!$B$4*B_DADOS!E144</f>
        <v>4397.761431042242</v>
      </c>
      <c r="H144" s="178">
        <f t="shared" si="6"/>
        <v>7050.821431042243</v>
      </c>
      <c r="I144" s="179" t="s">
        <v>248</v>
      </c>
      <c r="J144" s="222" t="s">
        <v>4466</v>
      </c>
      <c r="K144" s="181" t="s">
        <v>4154</v>
      </c>
      <c r="L144" s="182" t="s">
        <v>1899</v>
      </c>
      <c r="M144" s="182" t="s">
        <v>783</v>
      </c>
      <c r="N144" s="182" t="s">
        <v>784</v>
      </c>
      <c r="O144" s="183" t="s">
        <v>785</v>
      </c>
      <c r="P144" s="184" t="s">
        <v>104</v>
      </c>
      <c r="Q144" s="185" t="s">
        <v>1668</v>
      </c>
      <c r="R144" s="186">
        <v>1047</v>
      </c>
      <c r="S144" s="187"/>
      <c r="T144" s="187" t="s">
        <v>3255</v>
      </c>
      <c r="U144" s="188">
        <v>51</v>
      </c>
      <c r="V144" s="179" t="s">
        <v>3538</v>
      </c>
      <c r="W144" s="187" t="s">
        <v>785</v>
      </c>
      <c r="X144" s="189">
        <v>95960000</v>
      </c>
      <c r="Y144" s="190"/>
      <c r="Z144" s="210">
        <v>14650515000141</v>
      </c>
      <c r="AA144" s="217"/>
      <c r="AB144" s="218"/>
      <c r="AC144" s="218"/>
      <c r="AD144" s="218"/>
      <c r="AE144" s="218"/>
      <c r="AF144" s="219"/>
      <c r="AG144" s="218"/>
      <c r="AH144" s="218"/>
      <c r="AI144" s="219" t="s">
        <v>3257</v>
      </c>
      <c r="AJ144" s="218"/>
      <c r="AK144" s="218"/>
      <c r="AL144" s="218"/>
      <c r="AM144" s="218"/>
      <c r="AN144" s="230">
        <f t="shared" si="7"/>
        <v>126</v>
      </c>
      <c r="AO144" s="220">
        <v>202.1570412403819</v>
      </c>
      <c r="AP144" s="226">
        <f t="shared" si="8"/>
        <v>42</v>
      </c>
      <c r="AQ144" s="227">
        <v>84</v>
      </c>
    </row>
    <row r="145" spans="1:43" ht="17.25">
      <c r="A145" s="160" t="s">
        <v>1011</v>
      </c>
      <c r="B145" s="161">
        <v>430690</v>
      </c>
      <c r="C145" s="162">
        <v>0.47412739722667685</v>
      </c>
      <c r="D145" s="163">
        <v>24625</v>
      </c>
      <c r="E145" s="164">
        <v>0.0031275631090608162</v>
      </c>
      <c r="F145" s="165">
        <v>2653.06</v>
      </c>
      <c r="G145" s="169">
        <f>B_DADOS1!$B$4*B_DADOS!E145</f>
        <v>7506.151461745959</v>
      </c>
      <c r="H145" s="178">
        <f t="shared" si="6"/>
        <v>10159.21146174596</v>
      </c>
      <c r="I145" s="179" t="s">
        <v>249</v>
      </c>
      <c r="J145" s="222" t="s">
        <v>4467</v>
      </c>
      <c r="K145" s="181" t="s">
        <v>4154</v>
      </c>
      <c r="L145" s="182" t="s">
        <v>1900</v>
      </c>
      <c r="M145" s="182" t="s">
        <v>786</v>
      </c>
      <c r="N145" s="182" t="s">
        <v>787</v>
      </c>
      <c r="O145" s="183" t="s">
        <v>788</v>
      </c>
      <c r="P145" s="184" t="s">
        <v>104</v>
      </c>
      <c r="Q145" s="185" t="s">
        <v>1669</v>
      </c>
      <c r="R145" s="186">
        <v>132</v>
      </c>
      <c r="S145" s="187" t="s">
        <v>3263</v>
      </c>
      <c r="T145" s="187" t="s">
        <v>3255</v>
      </c>
      <c r="U145" s="188">
        <v>51</v>
      </c>
      <c r="V145" s="179" t="s">
        <v>3539</v>
      </c>
      <c r="W145" s="187" t="s">
        <v>788</v>
      </c>
      <c r="X145" s="189">
        <v>96610000</v>
      </c>
      <c r="Y145" s="190"/>
      <c r="Z145" s="210">
        <v>14308532000103</v>
      </c>
      <c r="AA145" s="217"/>
      <c r="AB145" s="218"/>
      <c r="AC145" s="218"/>
      <c r="AD145" s="218"/>
      <c r="AE145" s="218"/>
      <c r="AF145" s="219"/>
      <c r="AG145" s="218"/>
      <c r="AH145" s="218"/>
      <c r="AI145" s="219" t="s">
        <v>3257</v>
      </c>
      <c r="AJ145" s="218"/>
      <c r="AK145" s="218"/>
      <c r="AL145" s="218"/>
      <c r="AM145" s="218"/>
      <c r="AN145" s="230">
        <f t="shared" si="7"/>
        <v>213</v>
      </c>
      <c r="AO145" s="220">
        <v>340.83726438235567</v>
      </c>
      <c r="AP145" s="226">
        <f t="shared" si="8"/>
        <v>71</v>
      </c>
      <c r="AQ145" s="227">
        <v>142</v>
      </c>
    </row>
    <row r="146" spans="1:43" ht="17.25">
      <c r="A146" s="160" t="s">
        <v>1012</v>
      </c>
      <c r="B146" s="161">
        <v>430692</v>
      </c>
      <c r="C146" s="162">
        <v>0.3836624805900069</v>
      </c>
      <c r="D146" s="163">
        <v>1595</v>
      </c>
      <c r="E146" s="164">
        <v>0.001678680431711347</v>
      </c>
      <c r="F146" s="165">
        <v>2653.06</v>
      </c>
      <c r="G146" s="169">
        <f>B_DADOS1!$B$4*B_DADOS!E146</f>
        <v>4028.8330361072326</v>
      </c>
      <c r="H146" s="178">
        <f t="shared" si="6"/>
        <v>6681.893036107233</v>
      </c>
      <c r="I146" s="179" t="s">
        <v>250</v>
      </c>
      <c r="J146" s="222" t="s">
        <v>4468</v>
      </c>
      <c r="K146" s="181" t="s">
        <v>4152</v>
      </c>
      <c r="L146" s="182" t="s">
        <v>1901</v>
      </c>
      <c r="M146" s="182" t="s">
        <v>789</v>
      </c>
      <c r="N146" s="182" t="s">
        <v>790</v>
      </c>
      <c r="O146" s="183" t="s">
        <v>791</v>
      </c>
      <c r="P146" s="184" t="s">
        <v>104</v>
      </c>
      <c r="Q146" s="185" t="s">
        <v>1670</v>
      </c>
      <c r="R146" s="186">
        <v>585</v>
      </c>
      <c r="S146" s="187" t="s">
        <v>792</v>
      </c>
      <c r="T146" s="187" t="s">
        <v>3255</v>
      </c>
      <c r="U146" s="188">
        <v>54</v>
      </c>
      <c r="V146" s="179" t="s">
        <v>3540</v>
      </c>
      <c r="W146" s="187" t="s">
        <v>791</v>
      </c>
      <c r="X146" s="189">
        <v>99645000</v>
      </c>
      <c r="Y146" s="190"/>
      <c r="Z146" s="210">
        <v>13761537000116</v>
      </c>
      <c r="AA146" s="217"/>
      <c r="AB146" s="218"/>
      <c r="AC146" s="218"/>
      <c r="AD146" s="218"/>
      <c r="AE146" s="218"/>
      <c r="AF146" s="219"/>
      <c r="AG146" s="218"/>
      <c r="AH146" s="218"/>
      <c r="AI146" s="219" t="s">
        <v>3257</v>
      </c>
      <c r="AJ146" s="218"/>
      <c r="AK146" s="218"/>
      <c r="AL146" s="218"/>
      <c r="AM146" s="218"/>
      <c r="AN146" s="230">
        <f t="shared" si="7"/>
        <v>100.5</v>
      </c>
      <c r="AO146" s="220">
        <v>160.65517541247482</v>
      </c>
      <c r="AP146" s="226">
        <f t="shared" si="8"/>
        <v>33.5</v>
      </c>
      <c r="AQ146" s="227">
        <v>67</v>
      </c>
    </row>
    <row r="147" spans="1:43" ht="17.25">
      <c r="A147" s="160" t="s">
        <v>1013</v>
      </c>
      <c r="B147" s="161">
        <v>430695</v>
      </c>
      <c r="C147" s="162">
        <v>0.3627880037555899</v>
      </c>
      <c r="D147" s="163">
        <v>3059</v>
      </c>
      <c r="E147" s="164">
        <v>0.0017502272199812555</v>
      </c>
      <c r="F147" s="165">
        <v>2653.06</v>
      </c>
      <c r="G147" s="169">
        <f>B_DADOS1!$B$4*B_DADOS!E147</f>
        <v>4200.545327955013</v>
      </c>
      <c r="H147" s="178">
        <f t="shared" si="6"/>
        <v>6853.605327955012</v>
      </c>
      <c r="I147" s="179" t="s">
        <v>251</v>
      </c>
      <c r="J147" s="222" t="s">
        <v>4470</v>
      </c>
      <c r="K147" s="181" t="s">
        <v>4153</v>
      </c>
      <c r="L147" s="182" t="s">
        <v>1902</v>
      </c>
      <c r="M147" s="182" t="s">
        <v>793</v>
      </c>
      <c r="N147" s="182" t="s">
        <v>794</v>
      </c>
      <c r="O147" s="183" t="s">
        <v>795</v>
      </c>
      <c r="P147" s="184" t="s">
        <v>104</v>
      </c>
      <c r="Q147" s="185" t="s">
        <v>1671</v>
      </c>
      <c r="R147" s="186">
        <v>601</v>
      </c>
      <c r="S147" s="187" t="s">
        <v>3258</v>
      </c>
      <c r="T147" s="187" t="s">
        <v>3255</v>
      </c>
      <c r="U147" s="188">
        <v>55</v>
      </c>
      <c r="V147" s="179" t="s">
        <v>3541</v>
      </c>
      <c r="W147" s="187" t="s">
        <v>795</v>
      </c>
      <c r="X147" s="189">
        <v>98855000</v>
      </c>
      <c r="Y147" s="190"/>
      <c r="Z147" s="210">
        <v>14285702000173</v>
      </c>
      <c r="AA147" s="217"/>
      <c r="AB147" s="218"/>
      <c r="AC147" s="218"/>
      <c r="AD147" s="218"/>
      <c r="AE147" s="218"/>
      <c r="AF147" s="219"/>
      <c r="AG147" s="218"/>
      <c r="AH147" s="218"/>
      <c r="AI147" s="219" t="s">
        <v>3257</v>
      </c>
      <c r="AJ147" s="218"/>
      <c r="AK147" s="218"/>
      <c r="AL147" s="218"/>
      <c r="AM147" s="218"/>
      <c r="AN147" s="230">
        <f t="shared" si="7"/>
        <v>94.5</v>
      </c>
      <c r="AO147" s="220">
        <v>150.75831297392347</v>
      </c>
      <c r="AP147" s="226">
        <f t="shared" si="8"/>
        <v>31.5</v>
      </c>
      <c r="AQ147" s="227">
        <v>63</v>
      </c>
    </row>
    <row r="148" spans="1:43" ht="17.25">
      <c r="A148" s="160" t="s">
        <v>1014</v>
      </c>
      <c r="B148" s="161">
        <v>430693</v>
      </c>
      <c r="C148" s="162">
        <v>0.3950339948507127</v>
      </c>
      <c r="D148" s="163">
        <v>9402</v>
      </c>
      <c r="E148" s="164">
        <v>0.002255392345039392</v>
      </c>
      <c r="F148" s="165">
        <v>2653.06</v>
      </c>
      <c r="G148" s="169">
        <f>B_DADOS1!$B$4*B_DADOS!E148</f>
        <v>5412.941628094542</v>
      </c>
      <c r="H148" s="178">
        <f t="shared" si="6"/>
        <v>8066.001628094542</v>
      </c>
      <c r="I148" s="179" t="s">
        <v>252</v>
      </c>
      <c r="J148" s="222" t="s">
        <v>4469</v>
      </c>
      <c r="K148" s="181" t="s">
        <v>4152</v>
      </c>
      <c r="L148" s="182" t="s">
        <v>1903</v>
      </c>
      <c r="M148" s="182" t="s">
        <v>796</v>
      </c>
      <c r="N148" s="182" t="s">
        <v>797</v>
      </c>
      <c r="O148" s="183"/>
      <c r="P148" s="184" t="s">
        <v>104</v>
      </c>
      <c r="Q148" s="185"/>
      <c r="R148" s="186"/>
      <c r="S148" s="187"/>
      <c r="T148" s="187"/>
      <c r="U148" s="188"/>
      <c r="V148" s="179" t="s">
        <v>3412</v>
      </c>
      <c r="W148" s="187"/>
      <c r="X148" s="189"/>
      <c r="Y148" s="190"/>
      <c r="Z148" s="210"/>
      <c r="AA148" s="217"/>
      <c r="AB148" s="218"/>
      <c r="AC148" s="218"/>
      <c r="AD148" s="218"/>
      <c r="AE148" s="218"/>
      <c r="AF148" s="219"/>
      <c r="AG148" s="218"/>
      <c r="AH148" s="218"/>
      <c r="AI148" s="219"/>
      <c r="AJ148" s="218"/>
      <c r="AK148" s="218"/>
      <c r="AL148" s="218"/>
      <c r="AM148" s="218"/>
      <c r="AN148" s="230">
        <f t="shared" si="7"/>
        <v>78</v>
      </c>
      <c r="AO148" s="220">
        <v>244.36745040403275</v>
      </c>
      <c r="AP148" s="226">
        <f t="shared" si="8"/>
        <v>26</v>
      </c>
      <c r="AQ148" s="227">
        <v>52</v>
      </c>
    </row>
    <row r="149" spans="1:43" ht="17.25">
      <c r="A149" s="160" t="s">
        <v>1015</v>
      </c>
      <c r="B149" s="161">
        <v>430697</v>
      </c>
      <c r="C149" s="162">
        <v>0.39660600110952415</v>
      </c>
      <c r="D149" s="163">
        <v>3190</v>
      </c>
      <c r="E149" s="164">
        <v>0.0019254510319968515</v>
      </c>
      <c r="F149" s="165">
        <v>2653.06</v>
      </c>
      <c r="G149" s="169">
        <f>B_DADOS1!$B$4*B_DADOS!E149</f>
        <v>4621.082476792443</v>
      </c>
      <c r="H149" s="178">
        <f t="shared" si="6"/>
        <v>7274.142476792444</v>
      </c>
      <c r="I149" s="179" t="s">
        <v>253</v>
      </c>
      <c r="J149" s="222" t="s">
        <v>4471</v>
      </c>
      <c r="K149" s="181" t="s">
        <v>4152</v>
      </c>
      <c r="L149" s="182" t="s">
        <v>1904</v>
      </c>
      <c r="M149" s="182" t="s">
        <v>798</v>
      </c>
      <c r="N149" s="182" t="s">
        <v>799</v>
      </c>
      <c r="O149" s="183" t="s">
        <v>800</v>
      </c>
      <c r="P149" s="184" t="s">
        <v>104</v>
      </c>
      <c r="Q149" s="185" t="s">
        <v>1672</v>
      </c>
      <c r="R149" s="186">
        <v>137</v>
      </c>
      <c r="S149" s="187" t="s">
        <v>3258</v>
      </c>
      <c r="T149" s="187" t="s">
        <v>3255</v>
      </c>
      <c r="U149" s="188">
        <v>54</v>
      </c>
      <c r="V149" s="179" t="s">
        <v>3542</v>
      </c>
      <c r="W149" s="187" t="s">
        <v>800</v>
      </c>
      <c r="X149" s="189">
        <v>99920000</v>
      </c>
      <c r="Y149" s="190"/>
      <c r="Z149" s="210">
        <v>14273470000133</v>
      </c>
      <c r="AA149" s="217"/>
      <c r="AB149" s="218"/>
      <c r="AC149" s="218"/>
      <c r="AD149" s="218"/>
      <c r="AE149" s="218"/>
      <c r="AF149" s="219"/>
      <c r="AG149" s="218"/>
      <c r="AH149" s="218"/>
      <c r="AI149" s="219" t="s">
        <v>3257</v>
      </c>
      <c r="AJ149" s="218"/>
      <c r="AK149" s="218"/>
      <c r="AL149" s="218"/>
      <c r="AM149" s="218"/>
      <c r="AN149" s="230">
        <f t="shared" si="7"/>
        <v>90</v>
      </c>
      <c r="AO149" s="220">
        <v>143.14510458659657</v>
      </c>
      <c r="AP149" s="226">
        <f t="shared" si="8"/>
        <v>30</v>
      </c>
      <c r="AQ149" s="227">
        <v>60</v>
      </c>
    </row>
    <row r="150" spans="1:43" ht="17.25">
      <c r="A150" s="160" t="s">
        <v>1016</v>
      </c>
      <c r="B150" s="161">
        <v>430700</v>
      </c>
      <c r="C150" s="162">
        <v>0.28814220681786523</v>
      </c>
      <c r="D150" s="163">
        <v>103074</v>
      </c>
      <c r="E150" s="164">
        <v>0.0023560464146806523</v>
      </c>
      <c r="F150" s="165">
        <v>2653.06</v>
      </c>
      <c r="G150" s="169">
        <f>B_DADOS1!$B$4*B_DADOS!E150</f>
        <v>5654.511395233566</v>
      </c>
      <c r="H150" s="178">
        <f t="shared" si="6"/>
        <v>8307.571395233566</v>
      </c>
      <c r="I150" s="179" t="s">
        <v>254</v>
      </c>
      <c r="J150" s="222" t="s">
        <v>4472</v>
      </c>
      <c r="K150" s="181" t="s">
        <v>4152</v>
      </c>
      <c r="L150" s="182" t="s">
        <v>1905</v>
      </c>
      <c r="M150" s="182" t="s">
        <v>801</v>
      </c>
      <c r="N150" s="182" t="s">
        <v>802</v>
      </c>
      <c r="O150" s="183" t="s">
        <v>803</v>
      </c>
      <c r="P150" s="184" t="s">
        <v>104</v>
      </c>
      <c r="Q150" s="185" t="s">
        <v>1673</v>
      </c>
      <c r="R150" s="186">
        <v>354</v>
      </c>
      <c r="S150" s="187" t="s">
        <v>3258</v>
      </c>
      <c r="T150" s="187" t="s">
        <v>3255</v>
      </c>
      <c r="U150" s="188">
        <v>54</v>
      </c>
      <c r="V150" s="179" t="s">
        <v>3543</v>
      </c>
      <c r="W150" s="187" t="s">
        <v>803</v>
      </c>
      <c r="X150" s="189">
        <v>99700000</v>
      </c>
      <c r="Y150" s="190"/>
      <c r="Z150" s="210">
        <v>13507772000166</v>
      </c>
      <c r="AA150" s="217"/>
      <c r="AB150" s="218"/>
      <c r="AC150" s="218"/>
      <c r="AD150" s="218"/>
      <c r="AE150" s="218"/>
      <c r="AF150" s="219"/>
      <c r="AG150" s="218"/>
      <c r="AH150" s="218"/>
      <c r="AI150" s="219" t="s">
        <v>3257</v>
      </c>
      <c r="AJ150" s="218"/>
      <c r="AK150" s="218"/>
      <c r="AL150" s="218"/>
      <c r="AM150" s="218"/>
      <c r="AN150" s="230">
        <f t="shared" si="7"/>
        <v>199.5</v>
      </c>
      <c r="AO150" s="220">
        <v>319.583671992199</v>
      </c>
      <c r="AP150" s="226">
        <f t="shared" si="8"/>
        <v>66.5</v>
      </c>
      <c r="AQ150" s="227">
        <v>133</v>
      </c>
    </row>
    <row r="151" spans="1:43" ht="17.25">
      <c r="A151" s="160" t="s">
        <v>1017</v>
      </c>
      <c r="B151" s="161">
        <v>430705</v>
      </c>
      <c r="C151" s="162">
        <v>0.3262557232276804</v>
      </c>
      <c r="D151" s="163">
        <v>3075</v>
      </c>
      <c r="E151" s="164">
        <v>0.0015752137760336828</v>
      </c>
      <c r="F151" s="165">
        <v>2653.06</v>
      </c>
      <c r="G151" s="169">
        <f>B_DADOS1!$B$4*B_DADOS!E151</f>
        <v>3780.513062480839</v>
      </c>
      <c r="H151" s="178">
        <f t="shared" si="6"/>
        <v>6433.573062480838</v>
      </c>
      <c r="I151" s="179" t="s">
        <v>255</v>
      </c>
      <c r="J151" s="222" t="s">
        <v>804</v>
      </c>
      <c r="K151" s="181" t="s">
        <v>4152</v>
      </c>
      <c r="L151" s="182" t="s">
        <v>1906</v>
      </c>
      <c r="M151" s="182" t="s">
        <v>805</v>
      </c>
      <c r="N151" s="182" t="s">
        <v>806</v>
      </c>
      <c r="O151" s="183" t="s">
        <v>807</v>
      </c>
      <c r="P151" s="184" t="s">
        <v>104</v>
      </c>
      <c r="Q151" s="185" t="s">
        <v>1674</v>
      </c>
      <c r="R151" s="186">
        <v>56</v>
      </c>
      <c r="S151" s="187" t="s">
        <v>3258</v>
      </c>
      <c r="T151" s="187" t="s">
        <v>3255</v>
      </c>
      <c r="U151" s="188">
        <v>54</v>
      </c>
      <c r="V151" s="179" t="s">
        <v>3544</v>
      </c>
      <c r="W151" s="187" t="s">
        <v>807</v>
      </c>
      <c r="X151" s="189">
        <v>99140000</v>
      </c>
      <c r="Y151" s="190"/>
      <c r="Z151" s="210">
        <v>14368764000149</v>
      </c>
      <c r="AA151" s="217"/>
      <c r="AB151" s="218"/>
      <c r="AC151" s="218"/>
      <c r="AD151" s="218"/>
      <c r="AE151" s="218"/>
      <c r="AF151" s="219"/>
      <c r="AG151" s="218"/>
      <c r="AH151" s="218"/>
      <c r="AI151" s="219" t="s">
        <v>3257</v>
      </c>
      <c r="AJ151" s="218"/>
      <c r="AK151" s="218"/>
      <c r="AL151" s="218"/>
      <c r="AM151" s="218"/>
      <c r="AN151" s="230">
        <f t="shared" si="7"/>
        <v>130.5</v>
      </c>
      <c r="AO151" s="220">
        <v>207.94222113873585</v>
      </c>
      <c r="AP151" s="226">
        <f t="shared" si="8"/>
        <v>43.5</v>
      </c>
      <c r="AQ151" s="227">
        <v>87</v>
      </c>
    </row>
    <row r="152" spans="1:43" ht="17.25">
      <c r="A152" s="160" t="s">
        <v>1018</v>
      </c>
      <c r="B152" s="161">
        <v>430720</v>
      </c>
      <c r="C152" s="162">
        <v>0.3604631446308011</v>
      </c>
      <c r="D152" s="163">
        <v>4985</v>
      </c>
      <c r="E152" s="164">
        <v>0.001871178573833032</v>
      </c>
      <c r="F152" s="165">
        <v>2653.06</v>
      </c>
      <c r="G152" s="169">
        <f>B_DADOS1!$B$4*B_DADOS!E152</f>
        <v>4490.828577199277</v>
      </c>
      <c r="H152" s="178">
        <f t="shared" si="6"/>
        <v>7143.888577199277</v>
      </c>
      <c r="I152" s="179" t="s">
        <v>256</v>
      </c>
      <c r="J152" s="222" t="s">
        <v>808</v>
      </c>
      <c r="K152" s="181" t="s">
        <v>4152</v>
      </c>
      <c r="L152" s="182" t="s">
        <v>1907</v>
      </c>
      <c r="M152" s="182" t="s">
        <v>809</v>
      </c>
      <c r="N152" s="182" t="s">
        <v>810</v>
      </c>
      <c r="O152" s="183" t="s">
        <v>811</v>
      </c>
      <c r="P152" s="184" t="s">
        <v>104</v>
      </c>
      <c r="Q152" s="185" t="s">
        <v>1675</v>
      </c>
      <c r="R152" s="186">
        <v>440</v>
      </c>
      <c r="S152" s="187" t="s">
        <v>3258</v>
      </c>
      <c r="T152" s="187" t="s">
        <v>3255</v>
      </c>
      <c r="U152" s="188">
        <v>54</v>
      </c>
      <c r="V152" s="179" t="s">
        <v>3545</v>
      </c>
      <c r="W152" s="187" t="s">
        <v>811</v>
      </c>
      <c r="X152" s="189">
        <v>99750000</v>
      </c>
      <c r="Y152" s="190"/>
      <c r="Z152" s="210">
        <v>13716463000104</v>
      </c>
      <c r="AA152" s="217"/>
      <c r="AB152" s="218"/>
      <c r="AC152" s="218"/>
      <c r="AD152" s="218"/>
      <c r="AE152" s="218"/>
      <c r="AF152" s="219"/>
      <c r="AG152" s="218"/>
      <c r="AH152" s="218"/>
      <c r="AI152" s="219" t="s">
        <v>3257</v>
      </c>
      <c r="AJ152" s="218"/>
      <c r="AK152" s="218"/>
      <c r="AL152" s="218"/>
      <c r="AM152" s="218"/>
      <c r="AN152" s="230">
        <f t="shared" si="7"/>
        <v>138</v>
      </c>
      <c r="AO152" s="220">
        <v>220.50929708813933</v>
      </c>
      <c r="AP152" s="226">
        <f t="shared" si="8"/>
        <v>46</v>
      </c>
      <c r="AQ152" s="227">
        <v>92</v>
      </c>
    </row>
    <row r="153" spans="1:43" ht="17.25">
      <c r="A153" s="160" t="s">
        <v>1019</v>
      </c>
      <c r="B153" s="161">
        <v>430730</v>
      </c>
      <c r="C153" s="162">
        <v>0.41710513981355707</v>
      </c>
      <c r="D153" s="163">
        <v>7714</v>
      </c>
      <c r="E153" s="164">
        <v>0.002311756466218997</v>
      </c>
      <c r="F153" s="165">
        <v>2653.06</v>
      </c>
      <c r="G153" s="169">
        <f>B_DADOS1!$B$4*B_DADOS!E153</f>
        <v>5548.215518925593</v>
      </c>
      <c r="H153" s="178">
        <f t="shared" si="6"/>
        <v>8201.275518925593</v>
      </c>
      <c r="I153" s="179" t="s">
        <v>257</v>
      </c>
      <c r="J153" s="222" t="s">
        <v>4473</v>
      </c>
      <c r="K153" s="181" t="s">
        <v>4154</v>
      </c>
      <c r="L153" s="182" t="s">
        <v>1908</v>
      </c>
      <c r="M153" s="182" t="s">
        <v>812</v>
      </c>
      <c r="N153" s="182" t="s">
        <v>813</v>
      </c>
      <c r="O153" s="183" t="s">
        <v>814</v>
      </c>
      <c r="P153" s="184" t="s">
        <v>104</v>
      </c>
      <c r="Q153" s="185" t="s">
        <v>1676</v>
      </c>
      <c r="R153" s="186">
        <v>364</v>
      </c>
      <c r="S153" s="187" t="s">
        <v>3258</v>
      </c>
      <c r="T153" s="187" t="s">
        <v>3255</v>
      </c>
      <c r="U153" s="188">
        <v>55</v>
      </c>
      <c r="V153" s="179" t="s">
        <v>3546</v>
      </c>
      <c r="W153" s="187" t="s">
        <v>814</v>
      </c>
      <c r="X153" s="189">
        <v>98390000</v>
      </c>
      <c r="Y153" s="190"/>
      <c r="Z153" s="210">
        <v>14524892000134</v>
      </c>
      <c r="AA153" s="217"/>
      <c r="AB153" s="218"/>
      <c r="AC153" s="218"/>
      <c r="AD153" s="218"/>
      <c r="AE153" s="218"/>
      <c r="AF153" s="219"/>
      <c r="AG153" s="218"/>
      <c r="AH153" s="218"/>
      <c r="AI153" s="219" t="s">
        <v>3257</v>
      </c>
      <c r="AJ153" s="218"/>
      <c r="AK153" s="218"/>
      <c r="AL153" s="218"/>
      <c r="AM153" s="218"/>
      <c r="AN153" s="230">
        <f t="shared" si="7"/>
        <v>175.5</v>
      </c>
      <c r="AO153" s="220">
        <v>281.9830445296545</v>
      </c>
      <c r="AP153" s="226">
        <f t="shared" si="8"/>
        <v>58.5</v>
      </c>
      <c r="AQ153" s="227">
        <v>117</v>
      </c>
    </row>
    <row r="154" spans="1:43" ht="17.25">
      <c r="A154" s="160" t="s">
        <v>1020</v>
      </c>
      <c r="B154" s="161">
        <v>430740</v>
      </c>
      <c r="C154" s="162">
        <v>0.4530283516735178</v>
      </c>
      <c r="D154" s="163">
        <v>3297</v>
      </c>
      <c r="E154" s="164">
        <v>0.0022102826700791125</v>
      </c>
      <c r="F154" s="165">
        <v>2653.06</v>
      </c>
      <c r="G154" s="169">
        <f>B_DADOS1!$B$4*B_DADOS!E154</f>
        <v>5304.6784081898695</v>
      </c>
      <c r="H154" s="178">
        <f t="shared" si="6"/>
        <v>7957.738408189869</v>
      </c>
      <c r="I154" s="179" t="s">
        <v>258</v>
      </c>
      <c r="J154" s="222" t="s">
        <v>4482</v>
      </c>
      <c r="K154" s="181" t="s">
        <v>4152</v>
      </c>
      <c r="L154" s="182" t="s">
        <v>1909</v>
      </c>
      <c r="M154" s="182" t="s">
        <v>815</v>
      </c>
      <c r="N154" s="182" t="s">
        <v>816</v>
      </c>
      <c r="O154" s="183" t="s">
        <v>817</v>
      </c>
      <c r="P154" s="184" t="s">
        <v>104</v>
      </c>
      <c r="Q154" s="185" t="s">
        <v>1677</v>
      </c>
      <c r="R154" s="186">
        <v>695</v>
      </c>
      <c r="S154" s="187" t="s">
        <v>3276</v>
      </c>
      <c r="T154" s="187" t="s">
        <v>3255</v>
      </c>
      <c r="U154" s="188">
        <v>54</v>
      </c>
      <c r="V154" s="179" t="s">
        <v>3547</v>
      </c>
      <c r="W154" s="187" t="s">
        <v>817</v>
      </c>
      <c r="X154" s="189">
        <v>95380000</v>
      </c>
      <c r="Y154" s="190"/>
      <c r="Z154" s="210">
        <v>13588667000107</v>
      </c>
      <c r="AA154" s="217"/>
      <c r="AB154" s="218"/>
      <c r="AC154" s="218"/>
      <c r="AD154" s="218"/>
      <c r="AE154" s="218"/>
      <c r="AF154" s="219"/>
      <c r="AG154" s="218"/>
      <c r="AH154" s="218"/>
      <c r="AI154" s="219" t="s">
        <v>3257</v>
      </c>
      <c r="AJ154" s="218"/>
      <c r="AK154" s="218"/>
      <c r="AL154" s="218"/>
      <c r="AM154" s="218"/>
      <c r="AN154" s="230">
        <f t="shared" si="7"/>
        <v>124.5</v>
      </c>
      <c r="AO154" s="220">
        <v>199.53455484376175</v>
      </c>
      <c r="AP154" s="226">
        <f t="shared" si="8"/>
        <v>41.5</v>
      </c>
      <c r="AQ154" s="227">
        <v>83</v>
      </c>
    </row>
    <row r="155" spans="1:43" ht="17.25">
      <c r="A155" s="160" t="s">
        <v>1021</v>
      </c>
      <c r="B155" s="161">
        <v>430745</v>
      </c>
      <c r="C155" s="162">
        <v>0.44090090290704503</v>
      </c>
      <c r="D155" s="163">
        <v>3511</v>
      </c>
      <c r="E155" s="164">
        <v>0.0021715018665560658</v>
      </c>
      <c r="F155" s="165">
        <v>2653.06</v>
      </c>
      <c r="G155" s="169">
        <f>B_DADOS1!$B$4*B_DADOS!E155</f>
        <v>5211.604479734558</v>
      </c>
      <c r="H155" s="178">
        <f t="shared" si="6"/>
        <v>7864.664479734558</v>
      </c>
      <c r="I155" s="179" t="s">
        <v>259</v>
      </c>
      <c r="J155" s="222" t="s">
        <v>4474</v>
      </c>
      <c r="K155" s="181" t="s">
        <v>4153</v>
      </c>
      <c r="L155" s="182" t="s">
        <v>1910</v>
      </c>
      <c r="M155" s="182" t="s">
        <v>818</v>
      </c>
      <c r="N155" s="182" t="s">
        <v>819</v>
      </c>
      <c r="O155" s="183" t="s">
        <v>820</v>
      </c>
      <c r="P155" s="184" t="s">
        <v>104</v>
      </c>
      <c r="Q155" s="185" t="s">
        <v>1678</v>
      </c>
      <c r="R155" s="186">
        <v>50</v>
      </c>
      <c r="S155" s="187" t="s">
        <v>821</v>
      </c>
      <c r="T155" s="187" t="s">
        <v>3255</v>
      </c>
      <c r="U155" s="188">
        <v>55</v>
      </c>
      <c r="V155" s="179" t="s">
        <v>3548</v>
      </c>
      <c r="W155" s="187" t="s">
        <v>820</v>
      </c>
      <c r="X155" s="189">
        <v>98635000</v>
      </c>
      <c r="Y155" s="190"/>
      <c r="Z155" s="210">
        <v>15684711000108</v>
      </c>
      <c r="AA155" s="217"/>
      <c r="AB155" s="218"/>
      <c r="AC155" s="218"/>
      <c r="AD155" s="218"/>
      <c r="AE155" s="218"/>
      <c r="AF155" s="219"/>
      <c r="AG155" s="218"/>
      <c r="AH155" s="218"/>
      <c r="AI155" s="219" t="s">
        <v>3257</v>
      </c>
      <c r="AJ155" s="218"/>
      <c r="AK155" s="218"/>
      <c r="AL155" s="218"/>
      <c r="AM155" s="218"/>
      <c r="AN155" s="230">
        <f t="shared" si="7"/>
        <v>103.5</v>
      </c>
      <c r="AO155" s="220">
        <v>165.32474531219793</v>
      </c>
      <c r="AP155" s="226">
        <f t="shared" si="8"/>
        <v>34.5</v>
      </c>
      <c r="AQ155" s="227">
        <v>69</v>
      </c>
    </row>
    <row r="156" spans="1:43" ht="17.25">
      <c r="A156" s="160" t="s">
        <v>1022</v>
      </c>
      <c r="B156" s="161">
        <v>430750</v>
      </c>
      <c r="C156" s="162">
        <v>0.2907412357468398</v>
      </c>
      <c r="D156" s="163">
        <v>15722</v>
      </c>
      <c r="E156" s="164">
        <v>0.0017930293360008097</v>
      </c>
      <c r="F156" s="165">
        <v>2653.06</v>
      </c>
      <c r="G156" s="169">
        <f>B_DADOS1!$B$4*B_DADOS!E156</f>
        <v>4303.270406401944</v>
      </c>
      <c r="H156" s="178">
        <f t="shared" si="6"/>
        <v>6956.330406401943</v>
      </c>
      <c r="I156" s="179" t="s">
        <v>260</v>
      </c>
      <c r="J156" s="222" t="s">
        <v>4475</v>
      </c>
      <c r="K156" s="181" t="s">
        <v>4152</v>
      </c>
      <c r="L156" s="182" t="s">
        <v>1911</v>
      </c>
      <c r="M156" s="182" t="s">
        <v>822</v>
      </c>
      <c r="N156" s="182" t="s">
        <v>823</v>
      </c>
      <c r="O156" s="183" t="s">
        <v>824</v>
      </c>
      <c r="P156" s="184" t="s">
        <v>104</v>
      </c>
      <c r="Q156" s="185" t="s">
        <v>1679</v>
      </c>
      <c r="R156" s="186" t="s">
        <v>3261</v>
      </c>
      <c r="S156" s="187" t="s">
        <v>3258</v>
      </c>
      <c r="T156" s="187" t="s">
        <v>3255</v>
      </c>
      <c r="U156" s="188">
        <v>54</v>
      </c>
      <c r="V156" s="179" t="s">
        <v>3549</v>
      </c>
      <c r="W156" s="187" t="s">
        <v>824</v>
      </c>
      <c r="X156" s="189">
        <v>99400000</v>
      </c>
      <c r="Y156" s="190"/>
      <c r="Z156" s="210">
        <v>14378086000103</v>
      </c>
      <c r="AA156" s="217"/>
      <c r="AB156" s="218"/>
      <c r="AC156" s="218"/>
      <c r="AD156" s="218"/>
      <c r="AE156" s="218"/>
      <c r="AF156" s="219"/>
      <c r="AG156" s="218"/>
      <c r="AH156" s="218"/>
      <c r="AI156" s="219" t="s">
        <v>3257</v>
      </c>
      <c r="AJ156" s="218"/>
      <c r="AK156" s="218"/>
      <c r="AL156" s="218"/>
      <c r="AM156" s="218"/>
      <c r="AN156" s="230">
        <f t="shared" si="7"/>
        <v>177</v>
      </c>
      <c r="AO156" s="220">
        <v>282.92075335998504</v>
      </c>
      <c r="AP156" s="226">
        <f t="shared" si="8"/>
        <v>59</v>
      </c>
      <c r="AQ156" s="227">
        <v>118</v>
      </c>
    </row>
    <row r="157" spans="1:43" ht="17.25">
      <c r="A157" s="160" t="s">
        <v>1023</v>
      </c>
      <c r="B157" s="161">
        <v>430755</v>
      </c>
      <c r="C157" s="162">
        <v>0.278021837576906</v>
      </c>
      <c r="D157" s="163">
        <v>6198</v>
      </c>
      <c r="E157" s="164">
        <v>0.0014911496799263038</v>
      </c>
      <c r="F157" s="165">
        <v>2653.06</v>
      </c>
      <c r="G157" s="169">
        <f>B_DADOS1!$B$4*B_DADOS!E157</f>
        <v>3578.759231823129</v>
      </c>
      <c r="H157" s="178">
        <f t="shared" si="6"/>
        <v>6231.819231823129</v>
      </c>
      <c r="I157" s="179" t="s">
        <v>261</v>
      </c>
      <c r="J157" s="222" t="s">
        <v>4476</v>
      </c>
      <c r="K157" s="181" t="s">
        <v>4152</v>
      </c>
      <c r="L157" s="182" t="s">
        <v>1912</v>
      </c>
      <c r="M157" s="182" t="s">
        <v>825</v>
      </c>
      <c r="N157" s="182" t="s">
        <v>826</v>
      </c>
      <c r="O157" s="183" t="s">
        <v>827</v>
      </c>
      <c r="P157" s="184" t="s">
        <v>104</v>
      </c>
      <c r="Q157" s="185" t="s">
        <v>1680</v>
      </c>
      <c r="R157" s="186">
        <v>95</v>
      </c>
      <c r="S157" s="187" t="s">
        <v>3258</v>
      </c>
      <c r="T157" s="187" t="s">
        <v>3255</v>
      </c>
      <c r="U157" s="188">
        <v>54</v>
      </c>
      <c r="V157" s="179" t="s">
        <v>3550</v>
      </c>
      <c r="W157" s="187" t="s">
        <v>827</v>
      </c>
      <c r="X157" s="189">
        <v>99930000</v>
      </c>
      <c r="Y157" s="190"/>
      <c r="Z157" s="210">
        <v>12218519000120</v>
      </c>
      <c r="AA157" s="217"/>
      <c r="AB157" s="218"/>
      <c r="AC157" s="218"/>
      <c r="AD157" s="218"/>
      <c r="AE157" s="218"/>
      <c r="AF157" s="219"/>
      <c r="AG157" s="218"/>
      <c r="AH157" s="218"/>
      <c r="AI157" s="219" t="s">
        <v>3257</v>
      </c>
      <c r="AJ157" s="218"/>
      <c r="AK157" s="218"/>
      <c r="AL157" s="218"/>
      <c r="AM157" s="218"/>
      <c r="AN157" s="230">
        <f t="shared" si="7"/>
        <v>121.5</v>
      </c>
      <c r="AO157" s="220">
        <v>194.61734639257725</v>
      </c>
      <c r="AP157" s="226">
        <f t="shared" si="8"/>
        <v>40.5</v>
      </c>
      <c r="AQ157" s="227">
        <v>81</v>
      </c>
    </row>
    <row r="158" spans="1:43" ht="17.25">
      <c r="A158" s="160" t="s">
        <v>1024</v>
      </c>
      <c r="B158" s="161">
        <v>430760</v>
      </c>
      <c r="C158" s="162">
        <v>0.3145588313378839</v>
      </c>
      <c r="D158" s="163">
        <v>46899</v>
      </c>
      <c r="E158" s="164">
        <v>0.002285498888501402</v>
      </c>
      <c r="F158" s="165">
        <v>2653.06</v>
      </c>
      <c r="G158" s="169">
        <f>B_DADOS1!$B$4*B_DADOS!E158</f>
        <v>5485.197332403365</v>
      </c>
      <c r="H158" s="178">
        <f t="shared" si="6"/>
        <v>8138.257332403366</v>
      </c>
      <c r="I158" s="179" t="s">
        <v>262</v>
      </c>
      <c r="J158" s="222" t="s">
        <v>4477</v>
      </c>
      <c r="K158" s="181" t="s">
        <v>4154</v>
      </c>
      <c r="L158" s="182" t="s">
        <v>1913</v>
      </c>
      <c r="M158" s="182" t="s">
        <v>828</v>
      </c>
      <c r="N158" s="182" t="s">
        <v>829</v>
      </c>
      <c r="O158" s="183" t="s">
        <v>830</v>
      </c>
      <c r="P158" s="184" t="s">
        <v>104</v>
      </c>
      <c r="Q158" s="185" t="s">
        <v>1681</v>
      </c>
      <c r="R158" s="186">
        <v>3454</v>
      </c>
      <c r="S158" s="187" t="s">
        <v>3320</v>
      </c>
      <c r="T158" s="187" t="s">
        <v>3255</v>
      </c>
      <c r="U158" s="188">
        <v>51</v>
      </c>
      <c r="V158" s="179" t="s">
        <v>3551</v>
      </c>
      <c r="W158" s="187" t="s">
        <v>830</v>
      </c>
      <c r="X158" s="189">
        <v>93600000</v>
      </c>
      <c r="Y158" s="190"/>
      <c r="Z158" s="210">
        <v>14311561000116</v>
      </c>
      <c r="AA158" s="217"/>
      <c r="AB158" s="218"/>
      <c r="AC158" s="218"/>
      <c r="AD158" s="218"/>
      <c r="AE158" s="218"/>
      <c r="AF158" s="219"/>
      <c r="AG158" s="218"/>
      <c r="AH158" s="218"/>
      <c r="AI158" s="219" t="s">
        <v>3257</v>
      </c>
      <c r="AJ158" s="218"/>
      <c r="AK158" s="218"/>
      <c r="AL158" s="218"/>
      <c r="AM158" s="218"/>
      <c r="AN158" s="230">
        <f t="shared" si="7"/>
        <v>127.5</v>
      </c>
      <c r="AO158" s="220">
        <v>204.63033355992965</v>
      </c>
      <c r="AP158" s="226">
        <f t="shared" si="8"/>
        <v>42.5</v>
      </c>
      <c r="AQ158" s="227">
        <v>85</v>
      </c>
    </row>
    <row r="159" spans="1:43" ht="17.25">
      <c r="A159" s="160" t="s">
        <v>1025</v>
      </c>
      <c r="B159" s="161">
        <v>430770</v>
      </c>
      <c r="C159" s="162">
        <v>0.3019035975512415</v>
      </c>
      <c r="D159" s="163">
        <v>85161</v>
      </c>
      <c r="E159" s="164">
        <v>0.0023988826060922716</v>
      </c>
      <c r="F159" s="165">
        <v>2653.06</v>
      </c>
      <c r="G159" s="169">
        <f>B_DADOS1!$B$4*B_DADOS!E159</f>
        <v>5757.318254621452</v>
      </c>
      <c r="H159" s="178">
        <f t="shared" si="6"/>
        <v>8410.378254621452</v>
      </c>
      <c r="I159" s="179" t="s">
        <v>263</v>
      </c>
      <c r="J159" s="222" t="s">
        <v>4478</v>
      </c>
      <c r="K159" s="181" t="s">
        <v>4154</v>
      </c>
      <c r="L159" s="182" t="s">
        <v>1914</v>
      </c>
      <c r="M159" s="182" t="s">
        <v>3928</v>
      </c>
      <c r="N159" s="182" t="s">
        <v>3929</v>
      </c>
      <c r="O159" s="183" t="s">
        <v>3930</v>
      </c>
      <c r="P159" s="184" t="s">
        <v>104</v>
      </c>
      <c r="Q159" s="185" t="s">
        <v>1682</v>
      </c>
      <c r="R159" s="186">
        <v>150</v>
      </c>
      <c r="S159" s="187" t="s">
        <v>3258</v>
      </c>
      <c r="T159" s="187" t="s">
        <v>3255</v>
      </c>
      <c r="U159" s="188">
        <v>51</v>
      </c>
      <c r="V159" s="179" t="s">
        <v>3552</v>
      </c>
      <c r="W159" s="187" t="s">
        <v>3930</v>
      </c>
      <c r="X159" s="189">
        <v>93260120</v>
      </c>
      <c r="Y159" s="190"/>
      <c r="Z159" s="210">
        <v>14370156000179</v>
      </c>
      <c r="AA159" s="217"/>
      <c r="AB159" s="218"/>
      <c r="AC159" s="218"/>
      <c r="AD159" s="218"/>
      <c r="AE159" s="218"/>
      <c r="AF159" s="219"/>
      <c r="AG159" s="218"/>
      <c r="AH159" s="218"/>
      <c r="AI159" s="219" t="s">
        <v>3257</v>
      </c>
      <c r="AJ159" s="218"/>
      <c r="AK159" s="218"/>
      <c r="AL159" s="218"/>
      <c r="AM159" s="218"/>
      <c r="AN159" s="230">
        <f t="shared" si="7"/>
        <v>145.5</v>
      </c>
      <c r="AO159" s="220">
        <v>232.41672346149628</v>
      </c>
      <c r="AP159" s="226">
        <f t="shared" si="8"/>
        <v>48.5</v>
      </c>
      <c r="AQ159" s="227">
        <v>97</v>
      </c>
    </row>
    <row r="160" spans="1:43" ht="17.25">
      <c r="A160" s="160" t="s">
        <v>1026</v>
      </c>
      <c r="B160" s="161">
        <v>430780</v>
      </c>
      <c r="C160" s="162">
        <v>0.2709517255858766</v>
      </c>
      <c r="D160" s="163">
        <v>33291</v>
      </c>
      <c r="E160" s="164">
        <v>0.001870016944247416</v>
      </c>
      <c r="F160" s="165">
        <v>2653.06</v>
      </c>
      <c r="G160" s="169">
        <f>B_DADOS1!$B$4*B_DADOS!E160</f>
        <v>4488.040666193799</v>
      </c>
      <c r="H160" s="178">
        <f t="shared" si="6"/>
        <v>7141.100666193799</v>
      </c>
      <c r="I160" s="179" t="s">
        <v>264</v>
      </c>
      <c r="J160" s="222" t="s">
        <v>4479</v>
      </c>
      <c r="K160" s="181" t="s">
        <v>4154</v>
      </c>
      <c r="L160" s="182" t="s">
        <v>1915</v>
      </c>
      <c r="M160" s="182" t="s">
        <v>3931</v>
      </c>
      <c r="N160" s="182" t="s">
        <v>3932</v>
      </c>
      <c r="O160" s="183" t="s">
        <v>3933</v>
      </c>
      <c r="P160" s="184" t="s">
        <v>104</v>
      </c>
      <c r="Q160" s="185" t="s">
        <v>1683</v>
      </c>
      <c r="R160" s="186">
        <v>380</v>
      </c>
      <c r="S160" s="187" t="s">
        <v>3258</v>
      </c>
      <c r="T160" s="187" t="s">
        <v>3255</v>
      </c>
      <c r="U160" s="188">
        <v>51</v>
      </c>
      <c r="V160" s="179" t="s">
        <v>3553</v>
      </c>
      <c r="W160" s="187" t="s">
        <v>3933</v>
      </c>
      <c r="X160" s="189">
        <v>95880000</v>
      </c>
      <c r="Y160" s="190"/>
      <c r="Z160" s="210">
        <v>13497937000166</v>
      </c>
      <c r="AA160" s="217"/>
      <c r="AB160" s="218"/>
      <c r="AC160" s="218"/>
      <c r="AD160" s="218"/>
      <c r="AE160" s="218"/>
      <c r="AF160" s="219"/>
      <c r="AG160" s="218"/>
      <c r="AH160" s="218"/>
      <c r="AI160" s="219" t="s">
        <v>3257</v>
      </c>
      <c r="AJ160" s="218"/>
      <c r="AK160" s="218"/>
      <c r="AL160" s="218"/>
      <c r="AM160" s="218"/>
      <c r="AN160" s="230">
        <f t="shared" si="7"/>
        <v>121.5</v>
      </c>
      <c r="AO160" s="220">
        <v>193.29917349270482</v>
      </c>
      <c r="AP160" s="226">
        <f t="shared" si="8"/>
        <v>40.5</v>
      </c>
      <c r="AQ160" s="227">
        <v>81</v>
      </c>
    </row>
    <row r="161" spans="1:43" ht="17.25">
      <c r="A161" s="160" t="s">
        <v>1027</v>
      </c>
      <c r="B161" s="161">
        <v>430781</v>
      </c>
      <c r="C161" s="162">
        <v>0.3422302120877611</v>
      </c>
      <c r="D161" s="163">
        <v>3526</v>
      </c>
      <c r="E161" s="164">
        <v>0.0016866123924341695</v>
      </c>
      <c r="F161" s="165">
        <v>2653.06</v>
      </c>
      <c r="G161" s="169">
        <f>B_DADOS1!$B$4*B_DADOS!E161</f>
        <v>4047.8697418420065</v>
      </c>
      <c r="H161" s="178">
        <f t="shared" si="6"/>
        <v>6700.9297418420065</v>
      </c>
      <c r="I161" s="179" t="s">
        <v>265</v>
      </c>
      <c r="J161" s="222" t="s">
        <v>4480</v>
      </c>
      <c r="K161" s="181" t="s">
        <v>4154</v>
      </c>
      <c r="L161" s="182" t="s">
        <v>1916</v>
      </c>
      <c r="M161" s="182" t="s">
        <v>3934</v>
      </c>
      <c r="N161" s="182" t="s">
        <v>3935</v>
      </c>
      <c r="O161" s="183" t="s">
        <v>3936</v>
      </c>
      <c r="P161" s="184" t="s">
        <v>104</v>
      </c>
      <c r="Q161" s="185" t="s">
        <v>1684</v>
      </c>
      <c r="R161" s="186">
        <v>27</v>
      </c>
      <c r="S161" s="187" t="s">
        <v>3258</v>
      </c>
      <c r="T161" s="187" t="s">
        <v>3255</v>
      </c>
      <c r="U161" s="188">
        <v>51</v>
      </c>
      <c r="V161" s="179" t="s">
        <v>3554</v>
      </c>
      <c r="W161" s="187" t="s">
        <v>3936</v>
      </c>
      <c r="X161" s="189">
        <v>96990000</v>
      </c>
      <c r="Y161" s="190"/>
      <c r="Z161" s="210">
        <v>14381692000170</v>
      </c>
      <c r="AA161" s="217"/>
      <c r="AB161" s="218"/>
      <c r="AC161" s="218"/>
      <c r="AD161" s="218"/>
      <c r="AE161" s="218"/>
      <c r="AF161" s="219"/>
      <c r="AG161" s="218"/>
      <c r="AH161" s="218"/>
      <c r="AI161" s="219" t="s">
        <v>3257</v>
      </c>
      <c r="AJ161" s="218"/>
      <c r="AK161" s="218"/>
      <c r="AL161" s="218"/>
      <c r="AM161" s="218"/>
      <c r="AN161" s="230">
        <f t="shared" si="7"/>
        <v>124.5</v>
      </c>
      <c r="AO161" s="220">
        <v>198.68501275852333</v>
      </c>
      <c r="AP161" s="226">
        <f t="shared" si="8"/>
        <v>41.5</v>
      </c>
      <c r="AQ161" s="227">
        <v>83</v>
      </c>
    </row>
    <row r="162" spans="1:43" ht="17.25">
      <c r="A162" s="160" t="s">
        <v>1028</v>
      </c>
      <c r="B162" s="161">
        <v>430783</v>
      </c>
      <c r="C162" s="162">
        <v>0.39925087784794144</v>
      </c>
      <c r="D162" s="163">
        <v>2921</v>
      </c>
      <c r="E162" s="164">
        <v>0.0019128468831762487</v>
      </c>
      <c r="F162" s="165">
        <v>2653.06</v>
      </c>
      <c r="G162" s="169">
        <f>B_DADOS1!$B$4*B_DADOS!E162</f>
        <v>4590.832519622997</v>
      </c>
      <c r="H162" s="178">
        <f t="shared" si="6"/>
        <v>7243.8925196229975</v>
      </c>
      <c r="I162" s="179" t="s">
        <v>266</v>
      </c>
      <c r="J162" s="224" t="s">
        <v>4481</v>
      </c>
      <c r="K162" s="181" t="s">
        <v>4153</v>
      </c>
      <c r="L162" s="182" t="s">
        <v>1917</v>
      </c>
      <c r="M162" s="182" t="s">
        <v>3937</v>
      </c>
      <c r="N162" s="182" t="s">
        <v>3938</v>
      </c>
      <c r="O162" s="183" t="s">
        <v>3939</v>
      </c>
      <c r="P162" s="184" t="s">
        <v>104</v>
      </c>
      <c r="Q162" s="185" t="s">
        <v>1685</v>
      </c>
      <c r="R162" s="186">
        <v>75</v>
      </c>
      <c r="S162" s="187" t="s">
        <v>3258</v>
      </c>
      <c r="T162" s="187" t="s">
        <v>3255</v>
      </c>
      <c r="U162" s="188">
        <v>55</v>
      </c>
      <c r="V162" s="179" t="s">
        <v>3555</v>
      </c>
      <c r="W162" s="187" t="s">
        <v>3939</v>
      </c>
      <c r="X162" s="189">
        <v>98860000</v>
      </c>
      <c r="Y162" s="190"/>
      <c r="Z162" s="210">
        <v>13563065000197</v>
      </c>
      <c r="AA162" s="217"/>
      <c r="AB162" s="218"/>
      <c r="AC162" s="218"/>
      <c r="AD162" s="218"/>
      <c r="AE162" s="218"/>
      <c r="AF162" s="219"/>
      <c r="AG162" s="218"/>
      <c r="AH162" s="218"/>
      <c r="AI162" s="219" t="s">
        <v>3257</v>
      </c>
      <c r="AJ162" s="218"/>
      <c r="AK162" s="218"/>
      <c r="AL162" s="218"/>
      <c r="AM162" s="218"/>
      <c r="AN162" s="230">
        <f t="shared" si="7"/>
        <v>111</v>
      </c>
      <c r="AO162" s="220">
        <v>177.96714753489596</v>
      </c>
      <c r="AP162" s="226">
        <f t="shared" si="8"/>
        <v>37</v>
      </c>
      <c r="AQ162" s="227">
        <v>74</v>
      </c>
    </row>
    <row r="163" spans="1:43" ht="17.25">
      <c r="A163" s="160" t="s">
        <v>1029</v>
      </c>
      <c r="B163" s="161">
        <v>430786</v>
      </c>
      <c r="C163" s="162">
        <v>0.22758852171024319</v>
      </c>
      <c r="D163" s="163">
        <v>2589</v>
      </c>
      <c r="E163" s="164">
        <v>0.0010708404227440722</v>
      </c>
      <c r="F163" s="165">
        <v>2653.06</v>
      </c>
      <c r="G163" s="169">
        <f>B_DADOS1!$B$4*B_DADOS!E163</f>
        <v>2570.0170145857733</v>
      </c>
      <c r="H163" s="178">
        <f t="shared" si="6"/>
        <v>5223.077014585773</v>
      </c>
      <c r="I163" s="179" t="s">
        <v>267</v>
      </c>
      <c r="J163" s="222" t="s">
        <v>4483</v>
      </c>
      <c r="K163" s="181" t="s">
        <v>4152</v>
      </c>
      <c r="L163" s="182" t="s">
        <v>1918</v>
      </c>
      <c r="M163" s="182" t="s">
        <v>3940</v>
      </c>
      <c r="N163" s="182" t="s">
        <v>3941</v>
      </c>
      <c r="O163" s="183" t="s">
        <v>3942</v>
      </c>
      <c r="P163" s="184" t="s">
        <v>104</v>
      </c>
      <c r="Q163" s="185" t="s">
        <v>1686</v>
      </c>
      <c r="R163" s="186">
        <v>300</v>
      </c>
      <c r="S163" s="187" t="s">
        <v>3258</v>
      </c>
      <c r="T163" s="187" t="s">
        <v>3255</v>
      </c>
      <c r="U163" s="188">
        <v>54</v>
      </c>
      <c r="V163" s="179" t="s">
        <v>3556</v>
      </c>
      <c r="W163" s="187" t="s">
        <v>3942</v>
      </c>
      <c r="X163" s="189">
        <v>95333000</v>
      </c>
      <c r="Y163" s="190"/>
      <c r="Z163" s="210">
        <v>14322595000106</v>
      </c>
      <c r="AA163" s="217"/>
      <c r="AB163" s="218"/>
      <c r="AC163" s="218"/>
      <c r="AD163" s="218"/>
      <c r="AE163" s="218"/>
      <c r="AF163" s="219"/>
      <c r="AG163" s="218"/>
      <c r="AH163" s="218"/>
      <c r="AI163" s="219" t="s">
        <v>3257</v>
      </c>
      <c r="AJ163" s="218"/>
      <c r="AK163" s="218"/>
      <c r="AL163" s="218"/>
      <c r="AM163" s="218"/>
      <c r="AN163" s="230">
        <f t="shared" si="7"/>
        <v>46.5</v>
      </c>
      <c r="AO163" s="220">
        <v>74.647692919053</v>
      </c>
      <c r="AP163" s="226">
        <f t="shared" si="8"/>
        <v>15.5</v>
      </c>
      <c r="AQ163" s="227">
        <v>31</v>
      </c>
    </row>
    <row r="164" spans="1:43" ht="17.25">
      <c r="A164" s="160" t="s">
        <v>1030</v>
      </c>
      <c r="B164" s="161">
        <v>430790</v>
      </c>
      <c r="C164" s="162">
        <v>0.2829994670199815</v>
      </c>
      <c r="D164" s="163">
        <v>69040</v>
      </c>
      <c r="E164" s="164">
        <v>0.002178990462807076</v>
      </c>
      <c r="F164" s="165">
        <v>2653.06</v>
      </c>
      <c r="G164" s="169">
        <f>B_DADOS1!$B$4*B_DADOS!E164</f>
        <v>5229.577110736983</v>
      </c>
      <c r="H164" s="178">
        <f t="shared" si="6"/>
        <v>7882.637110736983</v>
      </c>
      <c r="I164" s="179" t="s">
        <v>268</v>
      </c>
      <c r="J164" s="222" t="s">
        <v>3943</v>
      </c>
      <c r="K164" s="181" t="s">
        <v>4152</v>
      </c>
      <c r="L164" s="182" t="s">
        <v>1919</v>
      </c>
      <c r="M164" s="182" t="s">
        <v>3944</v>
      </c>
      <c r="N164" s="182" t="s">
        <v>3945</v>
      </c>
      <c r="O164" s="183" t="s">
        <v>3946</v>
      </c>
      <c r="P164" s="184" t="s">
        <v>104</v>
      </c>
      <c r="Q164" s="185" t="s">
        <v>1687</v>
      </c>
      <c r="R164" s="186" t="s">
        <v>3261</v>
      </c>
      <c r="S164" s="187"/>
      <c r="T164" s="187" t="s">
        <v>3255</v>
      </c>
      <c r="U164" s="188">
        <v>54</v>
      </c>
      <c r="V164" s="179" t="s">
        <v>3557</v>
      </c>
      <c r="W164" s="187" t="s">
        <v>3946</v>
      </c>
      <c r="X164" s="189">
        <v>95180000</v>
      </c>
      <c r="Y164" s="190"/>
      <c r="Z164" s="210">
        <v>14296323000189</v>
      </c>
      <c r="AA164" s="217"/>
      <c r="AB164" s="218"/>
      <c r="AC164" s="218"/>
      <c r="AD164" s="218"/>
      <c r="AE164" s="218"/>
      <c r="AF164" s="219"/>
      <c r="AG164" s="218"/>
      <c r="AH164" s="218"/>
      <c r="AI164" s="219" t="s">
        <v>3257</v>
      </c>
      <c r="AJ164" s="218"/>
      <c r="AK164" s="218"/>
      <c r="AL164" s="218"/>
      <c r="AM164" s="218"/>
      <c r="AN164" s="230">
        <f t="shared" si="7"/>
        <v>198</v>
      </c>
      <c r="AO164" s="220">
        <v>316.05606807763877</v>
      </c>
      <c r="AP164" s="226">
        <f t="shared" si="8"/>
        <v>66</v>
      </c>
      <c r="AQ164" s="227">
        <v>132</v>
      </c>
    </row>
    <row r="165" spans="1:43" ht="17.25">
      <c r="A165" s="160" t="s">
        <v>1031</v>
      </c>
      <c r="B165" s="161">
        <v>430800</v>
      </c>
      <c r="C165" s="162">
        <v>0.328644142136088</v>
      </c>
      <c r="D165" s="163">
        <v>6617</v>
      </c>
      <c r="E165" s="164">
        <v>0.0017800395844929818</v>
      </c>
      <c r="F165" s="165">
        <v>2653.06</v>
      </c>
      <c r="G165" s="169">
        <f>B_DADOS1!$B$4*B_DADOS!E165</f>
        <v>4272.095002783156</v>
      </c>
      <c r="H165" s="178">
        <f t="shared" si="6"/>
        <v>6925.155002783156</v>
      </c>
      <c r="I165" s="179" t="s">
        <v>269</v>
      </c>
      <c r="J165" s="222" t="s">
        <v>4484</v>
      </c>
      <c r="K165" s="181" t="s">
        <v>4153</v>
      </c>
      <c r="L165" s="182" t="s">
        <v>1920</v>
      </c>
      <c r="M165" s="182" t="s">
        <v>3947</v>
      </c>
      <c r="N165" s="182" t="s">
        <v>3948</v>
      </c>
      <c r="O165" s="183" t="s">
        <v>3949</v>
      </c>
      <c r="P165" s="184" t="s">
        <v>104</v>
      </c>
      <c r="Q165" s="185" t="s">
        <v>1688</v>
      </c>
      <c r="R165" s="186">
        <v>609</v>
      </c>
      <c r="S165" s="187" t="s">
        <v>556</v>
      </c>
      <c r="T165" s="187" t="s">
        <v>3255</v>
      </c>
      <c r="U165" s="188">
        <v>55</v>
      </c>
      <c r="V165" s="179" t="s">
        <v>3558</v>
      </c>
      <c r="W165" s="187" t="s">
        <v>3949</v>
      </c>
      <c r="X165" s="189">
        <v>97220000</v>
      </c>
      <c r="Y165" s="190"/>
      <c r="Z165" s="210">
        <v>14344319000149</v>
      </c>
      <c r="AA165" s="217"/>
      <c r="AB165" s="218"/>
      <c r="AC165" s="218"/>
      <c r="AD165" s="218"/>
      <c r="AE165" s="218"/>
      <c r="AF165" s="219"/>
      <c r="AG165" s="218"/>
      <c r="AH165" s="218"/>
      <c r="AI165" s="219" t="s">
        <v>3257</v>
      </c>
      <c r="AJ165" s="218"/>
      <c r="AK165" s="218"/>
      <c r="AL165" s="218"/>
      <c r="AM165" s="218"/>
      <c r="AN165" s="230">
        <f t="shared" si="7"/>
        <v>75</v>
      </c>
      <c r="AO165" s="220">
        <v>161.00049149361587</v>
      </c>
      <c r="AP165" s="226">
        <f t="shared" si="8"/>
        <v>25</v>
      </c>
      <c r="AQ165" s="227">
        <v>50</v>
      </c>
    </row>
    <row r="166" spans="1:43" ht="17.25">
      <c r="A166" s="160" t="s">
        <v>1032</v>
      </c>
      <c r="B166" s="161">
        <v>430805</v>
      </c>
      <c r="C166" s="162">
        <v>0.504107307241655</v>
      </c>
      <c r="D166" s="163">
        <v>2769</v>
      </c>
      <c r="E166" s="164">
        <v>0.0023959405098023263</v>
      </c>
      <c r="F166" s="165">
        <v>2653.06</v>
      </c>
      <c r="G166" s="169">
        <f>B_DADOS1!$B$4*B_DADOS!E166</f>
        <v>5750.257223525583</v>
      </c>
      <c r="H166" s="178">
        <f t="shared" si="6"/>
        <v>8403.317223525582</v>
      </c>
      <c r="I166" s="179" t="s">
        <v>270</v>
      </c>
      <c r="J166" s="222" t="s">
        <v>3950</v>
      </c>
      <c r="K166" s="181" t="s">
        <v>4152</v>
      </c>
      <c r="L166" s="182" t="s">
        <v>1921</v>
      </c>
      <c r="M166" s="182" t="s">
        <v>3951</v>
      </c>
      <c r="N166" s="182" t="s">
        <v>3952</v>
      </c>
      <c r="O166" s="183" t="s">
        <v>3953</v>
      </c>
      <c r="P166" s="184" t="s">
        <v>104</v>
      </c>
      <c r="Q166" s="185" t="s">
        <v>1689</v>
      </c>
      <c r="R166" s="186">
        <v>1225</v>
      </c>
      <c r="S166" s="187" t="s">
        <v>3954</v>
      </c>
      <c r="T166" s="187" t="s">
        <v>3255</v>
      </c>
      <c r="U166" s="188">
        <v>54</v>
      </c>
      <c r="V166" s="179" t="s">
        <v>3559</v>
      </c>
      <c r="W166" s="187" t="s">
        <v>3953</v>
      </c>
      <c r="X166" s="189">
        <v>99655000</v>
      </c>
      <c r="Y166" s="190"/>
      <c r="Z166" s="210">
        <v>13747315000149</v>
      </c>
      <c r="AA166" s="217"/>
      <c r="AB166" s="218"/>
      <c r="AC166" s="218"/>
      <c r="AD166" s="218"/>
      <c r="AE166" s="218"/>
      <c r="AF166" s="219"/>
      <c r="AG166" s="218"/>
      <c r="AH166" s="218"/>
      <c r="AI166" s="219" t="s">
        <v>3257</v>
      </c>
      <c r="AJ166" s="218"/>
      <c r="AK166" s="218"/>
      <c r="AL166" s="218"/>
      <c r="AM166" s="218"/>
      <c r="AN166" s="230">
        <f t="shared" si="7"/>
        <v>118.5</v>
      </c>
      <c r="AO166" s="220">
        <v>190.1978170400506</v>
      </c>
      <c r="AP166" s="226">
        <f t="shared" si="8"/>
        <v>39.5</v>
      </c>
      <c r="AQ166" s="227">
        <v>79</v>
      </c>
    </row>
    <row r="167" spans="1:43" ht="17.25">
      <c r="A167" s="160" t="s">
        <v>1033</v>
      </c>
      <c r="B167" s="161">
        <v>430807</v>
      </c>
      <c r="C167" s="162">
        <v>0.3857961547541326</v>
      </c>
      <c r="D167" s="163">
        <v>4303</v>
      </c>
      <c r="E167" s="164">
        <v>0.0019589718304620237</v>
      </c>
      <c r="F167" s="165">
        <v>2653.06</v>
      </c>
      <c r="G167" s="169">
        <f>B_DADOS1!$B$4*B_DADOS!E167</f>
        <v>4701.532393108857</v>
      </c>
      <c r="H167" s="178">
        <f t="shared" si="6"/>
        <v>7354.592393108856</v>
      </c>
      <c r="I167" s="179" t="s">
        <v>271</v>
      </c>
      <c r="J167" s="222" t="s">
        <v>4485</v>
      </c>
      <c r="K167" s="181" t="s">
        <v>4154</v>
      </c>
      <c r="L167" s="182" t="s">
        <v>1922</v>
      </c>
      <c r="M167" s="182" t="s">
        <v>3955</v>
      </c>
      <c r="N167" s="182" t="s">
        <v>3956</v>
      </c>
      <c r="O167" s="183" t="s">
        <v>3957</v>
      </c>
      <c r="P167" s="184" t="s">
        <v>104</v>
      </c>
      <c r="Q167" s="185" t="s">
        <v>1690</v>
      </c>
      <c r="R167" s="186">
        <v>100</v>
      </c>
      <c r="S167" s="187" t="s">
        <v>3258</v>
      </c>
      <c r="T167" s="187" t="s">
        <v>3255</v>
      </c>
      <c r="U167" s="188">
        <v>51</v>
      </c>
      <c r="V167" s="179" t="s">
        <v>3560</v>
      </c>
      <c r="W167" s="187" t="s">
        <v>3957</v>
      </c>
      <c r="X167" s="189">
        <v>95875000</v>
      </c>
      <c r="Y167" s="190"/>
      <c r="Z167" s="210">
        <v>14370421000119</v>
      </c>
      <c r="AA167" s="217"/>
      <c r="AB167" s="218"/>
      <c r="AC167" s="218"/>
      <c r="AD167" s="218"/>
      <c r="AE167" s="218"/>
      <c r="AF167" s="219"/>
      <c r="AG167" s="218"/>
      <c r="AH167" s="218"/>
      <c r="AI167" s="219" t="s">
        <v>3257</v>
      </c>
      <c r="AJ167" s="218"/>
      <c r="AK167" s="218"/>
      <c r="AL167" s="218"/>
      <c r="AM167" s="218"/>
      <c r="AN167" s="230">
        <f t="shared" si="7"/>
        <v>115.5</v>
      </c>
      <c r="AO167" s="220">
        <v>183.8045959943192</v>
      </c>
      <c r="AP167" s="226">
        <f t="shared" si="8"/>
        <v>38.5</v>
      </c>
      <c r="AQ167" s="227">
        <v>77</v>
      </c>
    </row>
    <row r="168" spans="1:43" ht="17.25">
      <c r="A168" s="160" t="s">
        <v>1034</v>
      </c>
      <c r="B168" s="161">
        <v>430810</v>
      </c>
      <c r="C168" s="162">
        <v>0.2796361330291243</v>
      </c>
      <c r="D168" s="163">
        <v>13490</v>
      </c>
      <c r="E168" s="164">
        <v>0.0016853871355346354</v>
      </c>
      <c r="F168" s="165">
        <v>2653.06</v>
      </c>
      <c r="G168" s="169">
        <f>B_DADOS1!$B$4*B_DADOS!E168</f>
        <v>4044.929125283125</v>
      </c>
      <c r="H168" s="178">
        <f t="shared" si="6"/>
        <v>6697.989125283125</v>
      </c>
      <c r="I168" s="179" t="s">
        <v>272</v>
      </c>
      <c r="J168" s="222" t="s">
        <v>3958</v>
      </c>
      <c r="K168" s="181" t="s">
        <v>4154</v>
      </c>
      <c r="L168" s="182" t="s">
        <v>1923</v>
      </c>
      <c r="M168" s="182" t="s">
        <v>3959</v>
      </c>
      <c r="N168" s="182" t="s">
        <v>3960</v>
      </c>
      <c r="O168" s="183" t="s">
        <v>3961</v>
      </c>
      <c r="P168" s="184" t="s">
        <v>104</v>
      </c>
      <c r="Q168" s="185" t="s">
        <v>4030</v>
      </c>
      <c r="R168" s="186">
        <v>55</v>
      </c>
      <c r="S168" s="187" t="s">
        <v>3962</v>
      </c>
      <c r="T168" s="187" t="s">
        <v>3255</v>
      </c>
      <c r="U168" s="188">
        <v>51</v>
      </c>
      <c r="V168" s="179" t="s">
        <v>3561</v>
      </c>
      <c r="W168" s="187" t="s">
        <v>3961</v>
      </c>
      <c r="X168" s="189">
        <v>95770000</v>
      </c>
      <c r="Y168" s="190"/>
      <c r="Z168" s="210">
        <v>13663685000106</v>
      </c>
      <c r="AA168" s="217"/>
      <c r="AB168" s="218"/>
      <c r="AC168" s="218"/>
      <c r="AD168" s="218"/>
      <c r="AE168" s="218"/>
      <c r="AF168" s="219"/>
      <c r="AG168" s="218"/>
      <c r="AH168" s="218"/>
      <c r="AI168" s="219" t="s">
        <v>3257</v>
      </c>
      <c r="AJ168" s="218"/>
      <c r="AK168" s="218"/>
      <c r="AL168" s="218"/>
      <c r="AM168" s="218"/>
      <c r="AN168" s="230">
        <f t="shared" si="7"/>
        <v>100.5</v>
      </c>
      <c r="AO168" s="220">
        <v>160.22594655691938</v>
      </c>
      <c r="AP168" s="226">
        <f t="shared" si="8"/>
        <v>33.5</v>
      </c>
      <c r="AQ168" s="227">
        <v>67</v>
      </c>
    </row>
    <row r="169" spans="1:43" ht="17.25">
      <c r="A169" s="160" t="s">
        <v>1035</v>
      </c>
      <c r="B169" s="161">
        <v>430820</v>
      </c>
      <c r="C169" s="162">
        <v>0.26150200447380545</v>
      </c>
      <c r="D169" s="163">
        <v>29349</v>
      </c>
      <c r="E169" s="164">
        <v>0.001771000210462323</v>
      </c>
      <c r="F169" s="165">
        <v>2653.06</v>
      </c>
      <c r="G169" s="169">
        <f>B_DADOS1!$B$4*B_DADOS!E169</f>
        <v>4250.400505109575</v>
      </c>
      <c r="H169" s="178">
        <f t="shared" si="6"/>
        <v>6903.460505109575</v>
      </c>
      <c r="I169" s="179" t="s">
        <v>273</v>
      </c>
      <c r="J169" s="222" t="s">
        <v>3963</v>
      </c>
      <c r="K169" s="181" t="s">
        <v>4152</v>
      </c>
      <c r="L169" s="182" t="s">
        <v>1924</v>
      </c>
      <c r="M169" s="182" t="s">
        <v>3964</v>
      </c>
      <c r="N169" s="182" t="s">
        <v>3965</v>
      </c>
      <c r="O169" s="183" t="s">
        <v>3966</v>
      </c>
      <c r="P169" s="184" t="s">
        <v>104</v>
      </c>
      <c r="Q169" s="185" t="s">
        <v>4031</v>
      </c>
      <c r="R169" s="186">
        <v>111</v>
      </c>
      <c r="S169" s="187" t="s">
        <v>3967</v>
      </c>
      <c r="T169" s="187" t="s">
        <v>3255</v>
      </c>
      <c r="U169" s="188">
        <v>54</v>
      </c>
      <c r="V169" s="179" t="s">
        <v>3562</v>
      </c>
      <c r="W169" s="187" t="s">
        <v>3966</v>
      </c>
      <c r="X169" s="189">
        <v>95270000</v>
      </c>
      <c r="Y169" s="190"/>
      <c r="Z169" s="210">
        <v>14368312000167</v>
      </c>
      <c r="AA169" s="217"/>
      <c r="AB169" s="218"/>
      <c r="AC169" s="218"/>
      <c r="AD169" s="218"/>
      <c r="AE169" s="218"/>
      <c r="AF169" s="219"/>
      <c r="AG169" s="218"/>
      <c r="AH169" s="218"/>
      <c r="AI169" s="219" t="s">
        <v>3257</v>
      </c>
      <c r="AJ169" s="218"/>
      <c r="AK169" s="218"/>
      <c r="AL169" s="218"/>
      <c r="AM169" s="218"/>
      <c r="AN169" s="230">
        <f t="shared" si="7"/>
        <v>108</v>
      </c>
      <c r="AO169" s="220">
        <v>171.8696170261825</v>
      </c>
      <c r="AP169" s="226">
        <f t="shared" si="8"/>
        <v>36</v>
      </c>
      <c r="AQ169" s="227">
        <v>72</v>
      </c>
    </row>
    <row r="170" spans="1:43" ht="17.25">
      <c r="A170" s="160" t="s">
        <v>1036</v>
      </c>
      <c r="B170" s="161">
        <v>430825</v>
      </c>
      <c r="C170" s="162">
        <v>0.3815447634519218</v>
      </c>
      <c r="D170" s="163">
        <v>1762</v>
      </c>
      <c r="E170" s="164">
        <v>0.0016945366931764598</v>
      </c>
      <c r="F170" s="165">
        <v>2653.06</v>
      </c>
      <c r="G170" s="169">
        <f>B_DADOS1!$B$4*B_DADOS!E170</f>
        <v>4066.8880636235035</v>
      </c>
      <c r="H170" s="178">
        <f t="shared" si="6"/>
        <v>6719.948063623504</v>
      </c>
      <c r="I170" s="179" t="s">
        <v>274</v>
      </c>
      <c r="J170" s="222" t="s">
        <v>4486</v>
      </c>
      <c r="K170" s="181" t="s">
        <v>4152</v>
      </c>
      <c r="L170" s="182" t="s">
        <v>1925</v>
      </c>
      <c r="M170" s="182" t="s">
        <v>3968</v>
      </c>
      <c r="N170" s="182" t="s">
        <v>3969</v>
      </c>
      <c r="O170" s="183" t="s">
        <v>3970</v>
      </c>
      <c r="P170" s="184" t="s">
        <v>104</v>
      </c>
      <c r="Q170" s="185" t="s">
        <v>4032</v>
      </c>
      <c r="R170" s="186" t="s">
        <v>3261</v>
      </c>
      <c r="S170" s="187" t="s">
        <v>3263</v>
      </c>
      <c r="T170" s="187" t="s">
        <v>3255</v>
      </c>
      <c r="U170" s="188">
        <v>54</v>
      </c>
      <c r="V170" s="179" t="s">
        <v>3563</v>
      </c>
      <c r="W170" s="187" t="s">
        <v>3970</v>
      </c>
      <c r="X170" s="189">
        <v>99910000</v>
      </c>
      <c r="Y170" s="190"/>
      <c r="Z170" s="210">
        <v>13526466000177</v>
      </c>
      <c r="AA170" s="217"/>
      <c r="AB170" s="218"/>
      <c r="AC170" s="218"/>
      <c r="AD170" s="218"/>
      <c r="AE170" s="218"/>
      <c r="AF170" s="219"/>
      <c r="AG170" s="218"/>
      <c r="AH170" s="218"/>
      <c r="AI170" s="219" t="s">
        <v>3257</v>
      </c>
      <c r="AJ170" s="218"/>
      <c r="AK170" s="218"/>
      <c r="AL170" s="218"/>
      <c r="AM170" s="218"/>
      <c r="AN170" s="230">
        <f t="shared" si="7"/>
        <v>111</v>
      </c>
      <c r="AO170" s="220">
        <v>178.59339591653054</v>
      </c>
      <c r="AP170" s="226">
        <f t="shared" si="8"/>
        <v>37</v>
      </c>
      <c r="AQ170" s="227">
        <v>74</v>
      </c>
    </row>
    <row r="171" spans="1:43" ht="17.25">
      <c r="A171" s="160" t="s">
        <v>1037</v>
      </c>
      <c r="B171" s="161">
        <v>430830</v>
      </c>
      <c r="C171" s="162">
        <v>0.4721618203228446</v>
      </c>
      <c r="D171" s="163">
        <v>10520</v>
      </c>
      <c r="E171" s="164">
        <v>0.0027415604219026796</v>
      </c>
      <c r="F171" s="165">
        <v>2653.06</v>
      </c>
      <c r="G171" s="169">
        <f>B_DADOS1!$B$4*B_DADOS!E171</f>
        <v>6579.745012566431</v>
      </c>
      <c r="H171" s="178">
        <f t="shared" si="6"/>
        <v>9232.80501256643</v>
      </c>
      <c r="I171" s="179" t="s">
        <v>275</v>
      </c>
      <c r="J171" s="222" t="s">
        <v>4487</v>
      </c>
      <c r="K171" s="181" t="s">
        <v>4152</v>
      </c>
      <c r="L171" s="182" t="s">
        <v>1926</v>
      </c>
      <c r="M171" s="182" t="s">
        <v>3971</v>
      </c>
      <c r="N171" s="182" t="s">
        <v>3969</v>
      </c>
      <c r="O171" s="183" t="s">
        <v>3972</v>
      </c>
      <c r="P171" s="184" t="s">
        <v>104</v>
      </c>
      <c r="Q171" s="185" t="s">
        <v>4033</v>
      </c>
      <c r="R171" s="186">
        <v>920</v>
      </c>
      <c r="S171" s="187" t="s">
        <v>3320</v>
      </c>
      <c r="T171" s="187" t="s">
        <v>3255</v>
      </c>
      <c r="U171" s="188">
        <v>54</v>
      </c>
      <c r="V171" s="179" t="s">
        <v>3564</v>
      </c>
      <c r="W171" s="187" t="s">
        <v>3972</v>
      </c>
      <c r="X171" s="189">
        <v>99370000</v>
      </c>
      <c r="Y171" s="190"/>
      <c r="Z171" s="210">
        <v>14459279000180</v>
      </c>
      <c r="AA171" s="217"/>
      <c r="AB171" s="218"/>
      <c r="AC171" s="218"/>
      <c r="AD171" s="218"/>
      <c r="AE171" s="218"/>
      <c r="AF171" s="219"/>
      <c r="AG171" s="218"/>
      <c r="AH171" s="218"/>
      <c r="AI171" s="219" t="s">
        <v>3257</v>
      </c>
      <c r="AJ171" s="218"/>
      <c r="AK171" s="218"/>
      <c r="AL171" s="218"/>
      <c r="AM171" s="218"/>
      <c r="AN171" s="230">
        <f t="shared" si="7"/>
        <v>154.5</v>
      </c>
      <c r="AO171" s="220">
        <v>248.34941125491036</v>
      </c>
      <c r="AP171" s="226">
        <f t="shared" si="8"/>
        <v>51.5</v>
      </c>
      <c r="AQ171" s="227">
        <v>103</v>
      </c>
    </row>
    <row r="172" spans="1:43" ht="17.25">
      <c r="A172" s="160" t="s">
        <v>1038</v>
      </c>
      <c r="B172" s="161">
        <v>430840</v>
      </c>
      <c r="C172" s="162">
        <v>0.4030733706212043</v>
      </c>
      <c r="D172" s="163">
        <v>6816</v>
      </c>
      <c r="E172" s="164">
        <v>0.0021928965218188058</v>
      </c>
      <c r="F172" s="165">
        <v>2653.06</v>
      </c>
      <c r="G172" s="169">
        <f>B_DADOS1!$B$4*B_DADOS!E172</f>
        <v>5262.951652365134</v>
      </c>
      <c r="H172" s="178">
        <f t="shared" si="6"/>
        <v>7916.011652365134</v>
      </c>
      <c r="I172" s="179" t="s">
        <v>276</v>
      </c>
      <c r="J172" s="222" t="s">
        <v>4488</v>
      </c>
      <c r="K172" s="181" t="s">
        <v>4153</v>
      </c>
      <c r="L172" s="182" t="s">
        <v>1927</v>
      </c>
      <c r="M172" s="182" t="s">
        <v>3973</v>
      </c>
      <c r="N172" s="182" t="s">
        <v>3974</v>
      </c>
      <c r="O172" s="183" t="s">
        <v>3975</v>
      </c>
      <c r="P172" s="184" t="s">
        <v>104</v>
      </c>
      <c r="Q172" s="185" t="s">
        <v>4034</v>
      </c>
      <c r="R172" s="186">
        <v>222</v>
      </c>
      <c r="S172" s="187" t="s">
        <v>3258</v>
      </c>
      <c r="T172" s="187" t="s">
        <v>3255</v>
      </c>
      <c r="U172" s="188">
        <v>55</v>
      </c>
      <c r="V172" s="179" t="s">
        <v>3565</v>
      </c>
      <c r="W172" s="187" t="s">
        <v>3975</v>
      </c>
      <c r="X172" s="189">
        <v>97210000</v>
      </c>
      <c r="Y172" s="190"/>
      <c r="Z172" s="210">
        <v>14335870000126</v>
      </c>
      <c r="AA172" s="217"/>
      <c r="AB172" s="218"/>
      <c r="AC172" s="218"/>
      <c r="AD172" s="218"/>
      <c r="AE172" s="218"/>
      <c r="AF172" s="219"/>
      <c r="AG172" s="218"/>
      <c r="AH172" s="218"/>
      <c r="AI172" s="219" t="s">
        <v>3257</v>
      </c>
      <c r="AJ172" s="218"/>
      <c r="AK172" s="218"/>
      <c r="AL172" s="218"/>
      <c r="AM172" s="218"/>
      <c r="AN172" s="230">
        <f t="shared" si="7"/>
        <v>162</v>
      </c>
      <c r="AO172" s="220">
        <v>260.09796070046065</v>
      </c>
      <c r="AP172" s="226">
        <f t="shared" si="8"/>
        <v>54</v>
      </c>
      <c r="AQ172" s="227">
        <v>108</v>
      </c>
    </row>
    <row r="173" spans="1:43" ht="17.25">
      <c r="A173" s="160" t="s">
        <v>1039</v>
      </c>
      <c r="B173" s="161">
        <v>430843</v>
      </c>
      <c r="C173" s="162">
        <v>0.38625421289863743</v>
      </c>
      <c r="D173" s="163">
        <v>2510</v>
      </c>
      <c r="E173" s="164">
        <v>0.0018089596591016712</v>
      </c>
      <c r="F173" s="165">
        <v>2653.06</v>
      </c>
      <c r="G173" s="169">
        <f>B_DADOS1!$B$4*B_DADOS!E173</f>
        <v>4341.503181844011</v>
      </c>
      <c r="H173" s="178">
        <f t="shared" si="6"/>
        <v>6994.563181844011</v>
      </c>
      <c r="I173" s="179" t="s">
        <v>277</v>
      </c>
      <c r="J173" s="222" t="s">
        <v>4489</v>
      </c>
      <c r="K173" s="181" t="s">
        <v>4154</v>
      </c>
      <c r="L173" s="182" t="s">
        <v>1928</v>
      </c>
      <c r="M173" s="182" t="s">
        <v>3976</v>
      </c>
      <c r="N173" s="182" t="s">
        <v>3977</v>
      </c>
      <c r="O173" s="183" t="s">
        <v>3978</v>
      </c>
      <c r="P173" s="184" t="s">
        <v>104</v>
      </c>
      <c r="Q173" s="185" t="s">
        <v>4035</v>
      </c>
      <c r="R173" s="186">
        <v>1316</v>
      </c>
      <c r="S173" s="187" t="s">
        <v>3258</v>
      </c>
      <c r="T173" s="187" t="s">
        <v>3255</v>
      </c>
      <c r="U173" s="188">
        <v>51</v>
      </c>
      <c r="V173" s="179" t="s">
        <v>3566</v>
      </c>
      <c r="W173" s="187" t="s">
        <v>3978</v>
      </c>
      <c r="X173" s="189">
        <v>95937000</v>
      </c>
      <c r="Y173" s="190"/>
      <c r="Z173" s="210">
        <v>14396526000147</v>
      </c>
      <c r="AA173" s="217"/>
      <c r="AB173" s="218"/>
      <c r="AC173" s="218"/>
      <c r="AD173" s="218"/>
      <c r="AE173" s="218"/>
      <c r="AF173" s="219"/>
      <c r="AG173" s="218"/>
      <c r="AH173" s="218"/>
      <c r="AI173" s="219" t="s">
        <v>3257</v>
      </c>
      <c r="AJ173" s="218"/>
      <c r="AK173" s="218"/>
      <c r="AL173" s="218"/>
      <c r="AM173" s="218"/>
      <c r="AN173" s="230">
        <f t="shared" si="7"/>
        <v>57</v>
      </c>
      <c r="AO173" s="220">
        <v>90.08552907040739</v>
      </c>
      <c r="AP173" s="226">
        <f t="shared" si="8"/>
        <v>19</v>
      </c>
      <c r="AQ173" s="227">
        <v>38</v>
      </c>
    </row>
    <row r="174" spans="1:43" ht="17.25">
      <c r="A174" s="160" t="s">
        <v>1040</v>
      </c>
      <c r="B174" s="161">
        <v>430845</v>
      </c>
      <c r="C174" s="162">
        <v>0.2924915412900159</v>
      </c>
      <c r="D174" s="163">
        <v>4619</v>
      </c>
      <c r="E174" s="164">
        <v>0.001501067077290646</v>
      </c>
      <c r="F174" s="165">
        <v>2653.06</v>
      </c>
      <c r="G174" s="169">
        <f>B_DADOS1!$B$4*B_DADOS!E174</f>
        <v>3602.56098549755</v>
      </c>
      <c r="H174" s="178">
        <f t="shared" si="6"/>
        <v>6255.62098549755</v>
      </c>
      <c r="I174" s="179" t="s">
        <v>278</v>
      </c>
      <c r="J174" s="222" t="s">
        <v>4490</v>
      </c>
      <c r="K174" s="181" t="s">
        <v>4153</v>
      </c>
      <c r="L174" s="182" t="s">
        <v>1929</v>
      </c>
      <c r="M174" s="182" t="s">
        <v>3979</v>
      </c>
      <c r="N174" s="182" t="s">
        <v>3980</v>
      </c>
      <c r="O174" s="183" t="s">
        <v>3981</v>
      </c>
      <c r="P174" s="184" t="s">
        <v>104</v>
      </c>
      <c r="Q174" s="185" t="s">
        <v>4036</v>
      </c>
      <c r="R174" s="186">
        <v>900</v>
      </c>
      <c r="S174" s="187" t="s">
        <v>3982</v>
      </c>
      <c r="T174" s="187" t="s">
        <v>3255</v>
      </c>
      <c r="U174" s="188">
        <v>55</v>
      </c>
      <c r="V174" s="179" t="s">
        <v>3567</v>
      </c>
      <c r="W174" s="187" t="s">
        <v>3981</v>
      </c>
      <c r="X174" s="189">
        <v>98125000</v>
      </c>
      <c r="Y174" s="190"/>
      <c r="Z174" s="210">
        <v>14437796000159</v>
      </c>
      <c r="AA174" s="217"/>
      <c r="AB174" s="218"/>
      <c r="AC174" s="218"/>
      <c r="AD174" s="218"/>
      <c r="AE174" s="218"/>
      <c r="AF174" s="219"/>
      <c r="AG174" s="218"/>
      <c r="AH174" s="218"/>
      <c r="AI174" s="219" t="s">
        <v>3257</v>
      </c>
      <c r="AJ174" s="218"/>
      <c r="AK174" s="218"/>
      <c r="AL174" s="218"/>
      <c r="AM174" s="218"/>
      <c r="AN174" s="230">
        <f t="shared" si="7"/>
        <v>82.5</v>
      </c>
      <c r="AO174" s="220">
        <v>132.97189540482512</v>
      </c>
      <c r="AP174" s="226">
        <f t="shared" si="8"/>
        <v>27.5</v>
      </c>
      <c r="AQ174" s="227">
        <v>55</v>
      </c>
    </row>
    <row r="175" spans="1:43" ht="17.25">
      <c r="A175" s="160" t="s">
        <v>1041</v>
      </c>
      <c r="B175" s="161">
        <v>430850</v>
      </c>
      <c r="C175" s="162">
        <v>0.3133379047031607</v>
      </c>
      <c r="D175" s="163">
        <v>30800</v>
      </c>
      <c r="E175" s="164">
        <v>0.0021374705355901103</v>
      </c>
      <c r="F175" s="165">
        <v>2653.06</v>
      </c>
      <c r="G175" s="169">
        <f>B_DADOS1!$B$4*B_DADOS!E175</f>
        <v>5129.929285416265</v>
      </c>
      <c r="H175" s="178">
        <f t="shared" si="6"/>
        <v>7782.9892854162645</v>
      </c>
      <c r="I175" s="179" t="s">
        <v>279</v>
      </c>
      <c r="J175" s="222" t="s">
        <v>4491</v>
      </c>
      <c r="K175" s="181" t="s">
        <v>4153</v>
      </c>
      <c r="L175" s="182" t="s">
        <v>1930</v>
      </c>
      <c r="M175" s="182" t="s">
        <v>3983</v>
      </c>
      <c r="N175" s="182" t="s">
        <v>3984</v>
      </c>
      <c r="O175" s="183" t="s">
        <v>3985</v>
      </c>
      <c r="P175" s="184" t="s">
        <v>104</v>
      </c>
      <c r="Q175" s="185" t="s">
        <v>4037</v>
      </c>
      <c r="R175" s="186">
        <v>258</v>
      </c>
      <c r="S175" s="187" t="s">
        <v>3986</v>
      </c>
      <c r="T175" s="187" t="s">
        <v>3255</v>
      </c>
      <c r="U175" s="188">
        <v>55</v>
      </c>
      <c r="V175" s="179" t="s">
        <v>3568</v>
      </c>
      <c r="W175" s="187" t="s">
        <v>3985</v>
      </c>
      <c r="X175" s="189">
        <v>98400000</v>
      </c>
      <c r="Y175" s="190"/>
      <c r="Z175" s="210">
        <v>13706602000100</v>
      </c>
      <c r="AA175" s="217"/>
      <c r="AB175" s="218"/>
      <c r="AC175" s="218"/>
      <c r="AD175" s="218"/>
      <c r="AE175" s="218"/>
      <c r="AF175" s="219"/>
      <c r="AG175" s="218"/>
      <c r="AH175" s="218"/>
      <c r="AI175" s="219" t="s">
        <v>3257</v>
      </c>
      <c r="AJ175" s="218"/>
      <c r="AK175" s="218"/>
      <c r="AL175" s="218"/>
      <c r="AM175" s="218"/>
      <c r="AN175" s="230">
        <f t="shared" si="7"/>
        <v>93</v>
      </c>
      <c r="AO175" s="220">
        <v>148.68318590800024</v>
      </c>
      <c r="AP175" s="226">
        <f t="shared" si="8"/>
        <v>31</v>
      </c>
      <c r="AQ175" s="227">
        <v>62</v>
      </c>
    </row>
    <row r="176" spans="1:43" ht="17.25">
      <c r="A176" s="160" t="s">
        <v>1042</v>
      </c>
      <c r="B176" s="161">
        <v>430860</v>
      </c>
      <c r="C176" s="162">
        <v>0.24578338409981343</v>
      </c>
      <c r="D176" s="163">
        <v>33114</v>
      </c>
      <c r="E176" s="164">
        <v>0.0016949576857834814</v>
      </c>
      <c r="F176" s="165">
        <v>2653.06</v>
      </c>
      <c r="G176" s="169">
        <f>B_DADOS1!$B$4*B_DADOS!E176</f>
        <v>4067.898445880355</v>
      </c>
      <c r="H176" s="178">
        <f t="shared" si="6"/>
        <v>6720.958445880355</v>
      </c>
      <c r="I176" s="179" t="s">
        <v>280</v>
      </c>
      <c r="J176" s="222" t="s">
        <v>3987</v>
      </c>
      <c r="K176" s="181" t="s">
        <v>4152</v>
      </c>
      <c r="L176" s="182" t="s">
        <v>1931</v>
      </c>
      <c r="M176" s="182" t="s">
        <v>3988</v>
      </c>
      <c r="N176" s="182" t="s">
        <v>3989</v>
      </c>
      <c r="O176" s="183" t="s">
        <v>3990</v>
      </c>
      <c r="P176" s="184" t="s">
        <v>104</v>
      </c>
      <c r="Q176" s="185" t="s">
        <v>4038</v>
      </c>
      <c r="R176" s="186">
        <v>254</v>
      </c>
      <c r="S176" s="187" t="s">
        <v>3019</v>
      </c>
      <c r="T176" s="187" t="s">
        <v>3255</v>
      </c>
      <c r="U176" s="188">
        <v>54</v>
      </c>
      <c r="V176" s="179" t="s">
        <v>3569</v>
      </c>
      <c r="W176" s="187" t="s">
        <v>3990</v>
      </c>
      <c r="X176" s="189">
        <v>95720000</v>
      </c>
      <c r="Y176" s="190"/>
      <c r="Z176" s="210">
        <v>13814624000194</v>
      </c>
      <c r="AA176" s="217"/>
      <c r="AB176" s="218"/>
      <c r="AC176" s="218"/>
      <c r="AD176" s="218"/>
      <c r="AE176" s="218"/>
      <c r="AF176" s="219"/>
      <c r="AG176" s="218"/>
      <c r="AH176" s="218"/>
      <c r="AI176" s="219" t="s">
        <v>3257</v>
      </c>
      <c r="AJ176" s="218"/>
      <c r="AK176" s="218"/>
      <c r="AL176" s="218"/>
      <c r="AM176" s="218"/>
      <c r="AN176" s="230">
        <f t="shared" si="7"/>
        <v>103.5</v>
      </c>
      <c r="AO176" s="220">
        <v>166.61942400188627</v>
      </c>
      <c r="AP176" s="226">
        <f t="shared" si="8"/>
        <v>34.5</v>
      </c>
      <c r="AQ176" s="227">
        <v>69</v>
      </c>
    </row>
    <row r="177" spans="1:43" ht="17.25">
      <c r="A177" s="160" t="s">
        <v>1043</v>
      </c>
      <c r="B177" s="161">
        <v>430865</v>
      </c>
      <c r="C177" s="162">
        <v>0.45749024919601206</v>
      </c>
      <c r="D177" s="163">
        <v>2756</v>
      </c>
      <c r="E177" s="164">
        <v>0.0021728428558521647</v>
      </c>
      <c r="F177" s="165">
        <v>2653.06</v>
      </c>
      <c r="G177" s="169">
        <f>B_DADOS1!$B$4*B_DADOS!E177</f>
        <v>5214.8228540451955</v>
      </c>
      <c r="H177" s="178">
        <f t="shared" si="6"/>
        <v>7867.882854045196</v>
      </c>
      <c r="I177" s="179" t="s">
        <v>281</v>
      </c>
      <c r="J177" s="222" t="s">
        <v>4492</v>
      </c>
      <c r="K177" s="181" t="s">
        <v>4153</v>
      </c>
      <c r="L177" s="182" t="s">
        <v>1932</v>
      </c>
      <c r="M177" s="182" t="s">
        <v>3991</v>
      </c>
      <c r="N177" s="182" t="s">
        <v>3992</v>
      </c>
      <c r="O177" s="183" t="s">
        <v>3993</v>
      </c>
      <c r="P177" s="184" t="s">
        <v>104</v>
      </c>
      <c r="Q177" s="185" t="s">
        <v>4039</v>
      </c>
      <c r="R177" s="186">
        <v>692</v>
      </c>
      <c r="S177" s="187" t="s">
        <v>3258</v>
      </c>
      <c r="T177" s="187" t="s">
        <v>3255</v>
      </c>
      <c r="U177" s="188">
        <v>55</v>
      </c>
      <c r="V177" s="179" t="s">
        <v>3570</v>
      </c>
      <c r="W177" s="187" t="s">
        <v>3993</v>
      </c>
      <c r="X177" s="189">
        <v>97690000</v>
      </c>
      <c r="Y177" s="190"/>
      <c r="Z177" s="210">
        <v>18152379000110</v>
      </c>
      <c r="AA177" s="217"/>
      <c r="AB177" s="218"/>
      <c r="AC177" s="218"/>
      <c r="AD177" s="218"/>
      <c r="AE177" s="218"/>
      <c r="AF177" s="219"/>
      <c r="AG177" s="218"/>
      <c r="AH177" s="218"/>
      <c r="AI177" s="219" t="s">
        <v>3257</v>
      </c>
      <c r="AJ177" s="218"/>
      <c r="AK177" s="218"/>
      <c r="AL177" s="218"/>
      <c r="AM177" s="218"/>
      <c r="AN177" s="230">
        <f t="shared" si="7"/>
        <v>121.5</v>
      </c>
      <c r="AO177" s="220">
        <v>193.2162147702272</v>
      </c>
      <c r="AP177" s="226">
        <f t="shared" si="8"/>
        <v>40.5</v>
      </c>
      <c r="AQ177" s="227">
        <v>81</v>
      </c>
    </row>
    <row r="178" spans="1:43" ht="17.25">
      <c r="A178" s="160" t="s">
        <v>1044</v>
      </c>
      <c r="B178" s="161">
        <v>430870</v>
      </c>
      <c r="C178" s="162">
        <v>0.3294730132071767</v>
      </c>
      <c r="D178" s="163">
        <v>5880</v>
      </c>
      <c r="E178" s="164">
        <v>0.001753198300813347</v>
      </c>
      <c r="F178" s="165">
        <v>2653.06</v>
      </c>
      <c r="G178" s="169">
        <f>B_DADOS1!$B$4*B_DADOS!E178</f>
        <v>4207.675921952033</v>
      </c>
      <c r="H178" s="178">
        <f t="shared" si="6"/>
        <v>6860.735921952033</v>
      </c>
      <c r="I178" s="179" t="s">
        <v>282</v>
      </c>
      <c r="J178" s="222" t="s">
        <v>4493</v>
      </c>
      <c r="K178" s="181" t="s">
        <v>4152</v>
      </c>
      <c r="L178" s="182" t="s">
        <v>1933</v>
      </c>
      <c r="M178" s="182" t="s">
        <v>3994</v>
      </c>
      <c r="N178" s="182" t="s">
        <v>3995</v>
      </c>
      <c r="O178" s="183" t="s">
        <v>3996</v>
      </c>
      <c r="P178" s="184" t="s">
        <v>104</v>
      </c>
      <c r="Q178" s="185" t="s">
        <v>4040</v>
      </c>
      <c r="R178" s="186">
        <v>338</v>
      </c>
      <c r="S178" s="187"/>
      <c r="T178" s="187" t="s">
        <v>3255</v>
      </c>
      <c r="U178" s="188">
        <v>54</v>
      </c>
      <c r="V178" s="179" t="s">
        <v>3571</v>
      </c>
      <c r="W178" s="187" t="s">
        <v>3996</v>
      </c>
      <c r="X178" s="189">
        <v>99830000</v>
      </c>
      <c r="Y178" s="190"/>
      <c r="Z178" s="210">
        <v>13715247000136</v>
      </c>
      <c r="AA178" s="217"/>
      <c r="AB178" s="218"/>
      <c r="AC178" s="218"/>
      <c r="AD178" s="218"/>
      <c r="AE178" s="218"/>
      <c r="AF178" s="219"/>
      <c r="AG178" s="218"/>
      <c r="AH178" s="218"/>
      <c r="AI178" s="219" t="s">
        <v>3257</v>
      </c>
      <c r="AJ178" s="218"/>
      <c r="AK178" s="218"/>
      <c r="AL178" s="218"/>
      <c r="AM178" s="218"/>
      <c r="AN178" s="230">
        <f t="shared" si="7"/>
        <v>132</v>
      </c>
      <c r="AO178" s="220">
        <v>211.8000361936687</v>
      </c>
      <c r="AP178" s="226">
        <f t="shared" si="8"/>
        <v>44</v>
      </c>
      <c r="AQ178" s="227">
        <v>88</v>
      </c>
    </row>
    <row r="179" spans="1:43" ht="17.25">
      <c r="A179" s="160" t="s">
        <v>1045</v>
      </c>
      <c r="B179" s="161">
        <v>430880</v>
      </c>
      <c r="C179" s="162">
        <v>0.3897888571219258</v>
      </c>
      <c r="D179" s="163">
        <v>8394</v>
      </c>
      <c r="E179" s="164">
        <v>0.0021879095246791517</v>
      </c>
      <c r="F179" s="165">
        <v>2653.06</v>
      </c>
      <c r="G179" s="169">
        <f>B_DADOS1!$B$4*B_DADOS!E179</f>
        <v>5250.982859229965</v>
      </c>
      <c r="H179" s="178">
        <f t="shared" si="6"/>
        <v>7904.042859229965</v>
      </c>
      <c r="I179" s="179" t="s">
        <v>283</v>
      </c>
      <c r="J179" s="222" t="s">
        <v>4494</v>
      </c>
      <c r="K179" s="181" t="s">
        <v>4152</v>
      </c>
      <c r="L179" s="182" t="s">
        <v>1934</v>
      </c>
      <c r="M179" s="182" t="s">
        <v>3997</v>
      </c>
      <c r="N179" s="182" t="s">
        <v>3998</v>
      </c>
      <c r="O179" s="183" t="s">
        <v>3999</v>
      </c>
      <c r="P179" s="184" t="s">
        <v>104</v>
      </c>
      <c r="Q179" s="185" t="s">
        <v>4041</v>
      </c>
      <c r="R179" s="186">
        <v>120</v>
      </c>
      <c r="S179" s="187"/>
      <c r="T179" s="187" t="s">
        <v>3255</v>
      </c>
      <c r="U179" s="188">
        <v>51</v>
      </c>
      <c r="V179" s="179" t="s">
        <v>3572</v>
      </c>
      <c r="W179" s="187" t="s">
        <v>3999</v>
      </c>
      <c r="X179" s="189">
        <v>95820000</v>
      </c>
      <c r="Y179" s="190"/>
      <c r="Z179" s="210">
        <v>14332082000186</v>
      </c>
      <c r="AA179" s="217"/>
      <c r="AB179" s="218"/>
      <c r="AC179" s="218"/>
      <c r="AD179" s="218"/>
      <c r="AE179" s="218"/>
      <c r="AF179" s="219"/>
      <c r="AG179" s="218"/>
      <c r="AH179" s="218"/>
      <c r="AI179" s="219" t="s">
        <v>3257</v>
      </c>
      <c r="AJ179" s="218"/>
      <c r="AK179" s="218"/>
      <c r="AL179" s="218"/>
      <c r="AM179" s="218"/>
      <c r="AN179" s="230">
        <f t="shared" si="7"/>
        <v>127.5</v>
      </c>
      <c r="AO179" s="220">
        <v>203.06383572828884</v>
      </c>
      <c r="AP179" s="226">
        <f t="shared" si="8"/>
        <v>42.5</v>
      </c>
      <c r="AQ179" s="227">
        <v>85</v>
      </c>
    </row>
    <row r="180" spans="1:43" ht="17.25">
      <c r="A180" s="160" t="s">
        <v>1046</v>
      </c>
      <c r="B180" s="161">
        <v>430885</v>
      </c>
      <c r="C180" s="162">
        <v>0.41934014651280666</v>
      </c>
      <c r="D180" s="163">
        <v>1919</v>
      </c>
      <c r="E180" s="164">
        <v>0.0018863934647838745</v>
      </c>
      <c r="F180" s="165">
        <v>2653.06</v>
      </c>
      <c r="G180" s="169">
        <f>B_DADOS1!$B$4*B_DADOS!E180</f>
        <v>4527.3443154812985</v>
      </c>
      <c r="H180" s="178">
        <f t="shared" si="6"/>
        <v>7180.404315481299</v>
      </c>
      <c r="I180" s="179" t="s">
        <v>284</v>
      </c>
      <c r="J180" s="222" t="s">
        <v>4495</v>
      </c>
      <c r="K180" s="181" t="s">
        <v>4152</v>
      </c>
      <c r="L180" s="182" t="s">
        <v>1935</v>
      </c>
      <c r="M180" s="182" t="s">
        <v>4000</v>
      </c>
      <c r="N180" s="182" t="s">
        <v>4001</v>
      </c>
      <c r="O180" s="183" t="s">
        <v>4002</v>
      </c>
      <c r="P180" s="184" t="s">
        <v>104</v>
      </c>
      <c r="Q180" s="185" t="s">
        <v>4042</v>
      </c>
      <c r="R180" s="186">
        <v>1178</v>
      </c>
      <c r="S180" s="187" t="s">
        <v>3258</v>
      </c>
      <c r="T180" s="187" t="s">
        <v>3255</v>
      </c>
      <c r="U180" s="188">
        <v>54</v>
      </c>
      <c r="V180" s="179" t="s">
        <v>3573</v>
      </c>
      <c r="W180" s="187" t="s">
        <v>4002</v>
      </c>
      <c r="X180" s="189">
        <v>99160000</v>
      </c>
      <c r="Y180" s="190"/>
      <c r="Z180" s="210">
        <v>14555404000156</v>
      </c>
      <c r="AA180" s="217"/>
      <c r="AB180" s="218"/>
      <c r="AC180" s="218"/>
      <c r="AD180" s="218"/>
      <c r="AE180" s="218"/>
      <c r="AF180" s="219"/>
      <c r="AG180" s="218"/>
      <c r="AH180" s="218"/>
      <c r="AI180" s="219" t="s">
        <v>3257</v>
      </c>
      <c r="AJ180" s="218"/>
      <c r="AK180" s="218"/>
      <c r="AL180" s="218"/>
      <c r="AM180" s="218"/>
      <c r="AN180" s="230">
        <f t="shared" si="7"/>
        <v>64.5</v>
      </c>
      <c r="AO180" s="220">
        <v>103.65755966709293</v>
      </c>
      <c r="AP180" s="226">
        <f t="shared" si="8"/>
        <v>21.5</v>
      </c>
      <c r="AQ180" s="227">
        <v>43</v>
      </c>
    </row>
    <row r="181" spans="1:43" ht="17.25">
      <c r="A181" s="160" t="s">
        <v>1047</v>
      </c>
      <c r="B181" s="161">
        <v>430890</v>
      </c>
      <c r="C181" s="162">
        <v>0.30194429348723834</v>
      </c>
      <c r="D181" s="163">
        <v>16975</v>
      </c>
      <c r="E181" s="164">
        <v>0.0018836616156133173</v>
      </c>
      <c r="F181" s="165">
        <v>2653.06</v>
      </c>
      <c r="G181" s="169">
        <f>B_DADOS1!$B$4*B_DADOS!E181</f>
        <v>4520.787877471961</v>
      </c>
      <c r="H181" s="178">
        <f t="shared" si="6"/>
        <v>7173.847877471961</v>
      </c>
      <c r="I181" s="179" t="s">
        <v>285</v>
      </c>
      <c r="J181" s="222" t="s">
        <v>4496</v>
      </c>
      <c r="K181" s="181" t="s">
        <v>4152</v>
      </c>
      <c r="L181" s="182" t="s">
        <v>1936</v>
      </c>
      <c r="M181" s="182" t="s">
        <v>4003</v>
      </c>
      <c r="N181" s="182" t="s">
        <v>4004</v>
      </c>
      <c r="O181" s="183" t="s">
        <v>4005</v>
      </c>
      <c r="P181" s="184" t="s">
        <v>104</v>
      </c>
      <c r="Q181" s="185" t="s">
        <v>4043</v>
      </c>
      <c r="R181" s="186">
        <v>85</v>
      </c>
      <c r="S181" s="187" t="s">
        <v>4006</v>
      </c>
      <c r="T181" s="187" t="s">
        <v>3255</v>
      </c>
      <c r="U181" s="188">
        <v>54</v>
      </c>
      <c r="V181" s="179" t="s">
        <v>3574</v>
      </c>
      <c r="W181" s="187" t="s">
        <v>4005</v>
      </c>
      <c r="X181" s="189">
        <v>99900000</v>
      </c>
      <c r="Y181" s="190"/>
      <c r="Z181" s="210">
        <v>14026424000130</v>
      </c>
      <c r="AA181" s="217"/>
      <c r="AB181" s="218"/>
      <c r="AC181" s="218"/>
      <c r="AD181" s="218"/>
      <c r="AE181" s="218"/>
      <c r="AF181" s="219"/>
      <c r="AG181" s="218"/>
      <c r="AH181" s="218"/>
      <c r="AI181" s="219" t="s">
        <v>3257</v>
      </c>
      <c r="AJ181" s="218"/>
      <c r="AK181" s="218"/>
      <c r="AL181" s="218"/>
      <c r="AM181" s="218"/>
      <c r="AN181" s="230">
        <f t="shared" si="7"/>
        <v>124.5</v>
      </c>
      <c r="AO181" s="220">
        <v>200.23257867107975</v>
      </c>
      <c r="AP181" s="226">
        <f t="shared" si="8"/>
        <v>41.5</v>
      </c>
      <c r="AQ181" s="227">
        <v>83</v>
      </c>
    </row>
    <row r="182" spans="1:43" ht="17.25">
      <c r="A182" s="160" t="s">
        <v>1048</v>
      </c>
      <c r="B182" s="161">
        <v>430900</v>
      </c>
      <c r="C182" s="162">
        <v>0.370131781525705</v>
      </c>
      <c r="D182" s="163">
        <v>16903</v>
      </c>
      <c r="E182" s="164">
        <v>0.002307573488150483</v>
      </c>
      <c r="F182" s="165">
        <v>2653.06</v>
      </c>
      <c r="G182" s="169">
        <f>B_DADOS1!$B$4*B_DADOS!E182</f>
        <v>5538.176371561159</v>
      </c>
      <c r="H182" s="178">
        <f t="shared" si="6"/>
        <v>8191.236371561159</v>
      </c>
      <c r="I182" s="179" t="s">
        <v>286</v>
      </c>
      <c r="J182" s="222" t="s">
        <v>4497</v>
      </c>
      <c r="K182" s="181" t="s">
        <v>4153</v>
      </c>
      <c r="L182" s="182" t="s">
        <v>1937</v>
      </c>
      <c r="M182" s="182" t="s">
        <v>4007</v>
      </c>
      <c r="N182" s="182" t="s">
        <v>4008</v>
      </c>
      <c r="O182" s="183" t="s">
        <v>4009</v>
      </c>
      <c r="P182" s="184" t="s">
        <v>104</v>
      </c>
      <c r="Q182" s="185" t="s">
        <v>4044</v>
      </c>
      <c r="R182" s="186">
        <v>90</v>
      </c>
      <c r="S182" s="187" t="s">
        <v>4010</v>
      </c>
      <c r="T182" s="187" t="s">
        <v>3255</v>
      </c>
      <c r="U182" s="188">
        <v>55</v>
      </c>
      <c r="V182" s="179" t="s">
        <v>3575</v>
      </c>
      <c r="W182" s="187" t="s">
        <v>4009</v>
      </c>
      <c r="X182" s="189">
        <v>98870000</v>
      </c>
      <c r="Y182" s="190"/>
      <c r="Z182" s="210">
        <v>14364513000196</v>
      </c>
      <c r="AA182" s="217"/>
      <c r="AB182" s="218"/>
      <c r="AC182" s="218"/>
      <c r="AD182" s="218"/>
      <c r="AE182" s="218"/>
      <c r="AF182" s="219"/>
      <c r="AG182" s="218"/>
      <c r="AH182" s="218"/>
      <c r="AI182" s="219" t="s">
        <v>3257</v>
      </c>
      <c r="AJ182" s="218"/>
      <c r="AK182" s="218"/>
      <c r="AL182" s="218"/>
      <c r="AM182" s="218"/>
      <c r="AN182" s="230">
        <f t="shared" si="7"/>
        <v>138</v>
      </c>
      <c r="AO182" s="220">
        <v>221.95007003247943</v>
      </c>
      <c r="AP182" s="226">
        <f t="shared" si="8"/>
        <v>46</v>
      </c>
      <c r="AQ182" s="227">
        <v>92</v>
      </c>
    </row>
    <row r="183" spans="1:43" ht="17.25">
      <c r="A183" s="160" t="s">
        <v>1049</v>
      </c>
      <c r="B183" s="161">
        <v>430905</v>
      </c>
      <c r="C183" s="162">
        <v>0.3474753668732736</v>
      </c>
      <c r="D183" s="163">
        <v>7419</v>
      </c>
      <c r="E183" s="164">
        <v>0.0019146104376571223</v>
      </c>
      <c r="F183" s="165">
        <v>2653.06</v>
      </c>
      <c r="G183" s="169">
        <f>B_DADOS1!$B$4*B_DADOS!E183</f>
        <v>4595.065050377094</v>
      </c>
      <c r="H183" s="178">
        <f t="shared" si="6"/>
        <v>7248.125050377093</v>
      </c>
      <c r="I183" s="179" t="s">
        <v>287</v>
      </c>
      <c r="J183" s="222" t="s">
        <v>4498</v>
      </c>
      <c r="K183" s="181" t="s">
        <v>4154</v>
      </c>
      <c r="L183" s="182" t="s">
        <v>1938</v>
      </c>
      <c r="M183" s="182" t="s">
        <v>4011</v>
      </c>
      <c r="N183" s="182" t="s">
        <v>4012</v>
      </c>
      <c r="O183" s="183" t="s">
        <v>4013</v>
      </c>
      <c r="P183" s="184" t="s">
        <v>104</v>
      </c>
      <c r="Q183" s="185" t="s">
        <v>4045</v>
      </c>
      <c r="R183" s="186">
        <v>23175</v>
      </c>
      <c r="S183" s="187" t="s">
        <v>3258</v>
      </c>
      <c r="T183" s="187" t="s">
        <v>3255</v>
      </c>
      <c r="U183" s="188">
        <v>51</v>
      </c>
      <c r="V183" s="179" t="s">
        <v>3576</v>
      </c>
      <c r="W183" s="187" t="s">
        <v>4013</v>
      </c>
      <c r="X183" s="189">
        <v>94380000</v>
      </c>
      <c r="Y183" s="190"/>
      <c r="Z183" s="210">
        <v>14441569000105</v>
      </c>
      <c r="AA183" s="217"/>
      <c r="AB183" s="218"/>
      <c r="AC183" s="218"/>
      <c r="AD183" s="218"/>
      <c r="AE183" s="218"/>
      <c r="AF183" s="219"/>
      <c r="AG183" s="218"/>
      <c r="AH183" s="218"/>
      <c r="AI183" s="219" t="s">
        <v>3257</v>
      </c>
      <c r="AJ183" s="218"/>
      <c r="AK183" s="218"/>
      <c r="AL183" s="218"/>
      <c r="AM183" s="218"/>
      <c r="AN183" s="230">
        <f t="shared" si="7"/>
        <v>132</v>
      </c>
      <c r="AO183" s="220">
        <v>211.170610964022</v>
      </c>
      <c r="AP183" s="226">
        <f t="shared" si="8"/>
        <v>44</v>
      </c>
      <c r="AQ183" s="227">
        <v>88</v>
      </c>
    </row>
    <row r="184" spans="1:43" ht="17.25">
      <c r="A184" s="160" t="s">
        <v>1050</v>
      </c>
      <c r="B184" s="161">
        <v>430910</v>
      </c>
      <c r="C184" s="162">
        <v>0.2960345146042035</v>
      </c>
      <c r="D184" s="163">
        <v>36071</v>
      </c>
      <c r="E184" s="164">
        <v>0.002067857798420412</v>
      </c>
      <c r="F184" s="165">
        <v>2653.06</v>
      </c>
      <c r="G184" s="169">
        <f>B_DADOS1!$B$4*B_DADOS!E184</f>
        <v>4962.858716208989</v>
      </c>
      <c r="H184" s="178">
        <f t="shared" si="6"/>
        <v>7615.918716208989</v>
      </c>
      <c r="I184" s="179" t="s">
        <v>288</v>
      </c>
      <c r="J184" s="222" t="s">
        <v>4505</v>
      </c>
      <c r="K184" s="181" t="s">
        <v>4152</v>
      </c>
      <c r="L184" s="182" t="s">
        <v>1939</v>
      </c>
      <c r="M184" s="182" t="s">
        <v>4014</v>
      </c>
      <c r="N184" s="182" t="s">
        <v>4015</v>
      </c>
      <c r="O184" s="183" t="s">
        <v>4016</v>
      </c>
      <c r="P184" s="184" t="s">
        <v>104</v>
      </c>
      <c r="Q184" s="185" t="s">
        <v>4046</v>
      </c>
      <c r="R184" s="186">
        <v>2029</v>
      </c>
      <c r="S184" s="187" t="s">
        <v>3258</v>
      </c>
      <c r="T184" s="187" t="s">
        <v>3267</v>
      </c>
      <c r="U184" s="188">
        <v>54</v>
      </c>
      <c r="V184" s="179" t="s">
        <v>3577</v>
      </c>
      <c r="W184" s="187" t="s">
        <v>4016</v>
      </c>
      <c r="X184" s="189">
        <v>95670000</v>
      </c>
      <c r="Y184" s="190"/>
      <c r="Z184" s="210">
        <v>18194532000172</v>
      </c>
      <c r="AA184" s="217"/>
      <c r="AB184" s="218"/>
      <c r="AC184" s="218"/>
      <c r="AD184" s="218"/>
      <c r="AE184" s="218"/>
      <c r="AF184" s="219"/>
      <c r="AG184" s="218"/>
      <c r="AH184" s="218"/>
      <c r="AI184" s="219" t="s">
        <v>3257</v>
      </c>
      <c r="AJ184" s="218"/>
      <c r="AK184" s="218"/>
      <c r="AL184" s="218"/>
      <c r="AM184" s="218"/>
      <c r="AN184" s="230">
        <f t="shared" si="7"/>
        <v>135</v>
      </c>
      <c r="AO184" s="220">
        <v>216.26148433198273</v>
      </c>
      <c r="AP184" s="226">
        <f t="shared" si="8"/>
        <v>45</v>
      </c>
      <c r="AQ184" s="227">
        <v>90</v>
      </c>
    </row>
    <row r="185" spans="1:43" ht="17.25">
      <c r="A185" s="160" t="s">
        <v>1051</v>
      </c>
      <c r="B185" s="161">
        <v>430912</v>
      </c>
      <c r="C185" s="162">
        <v>0.45971553839632884</v>
      </c>
      <c r="D185" s="163">
        <v>2328</v>
      </c>
      <c r="E185" s="164">
        <v>0.002128831187055997</v>
      </c>
      <c r="F185" s="165">
        <v>2653.06</v>
      </c>
      <c r="G185" s="169">
        <f>B_DADOS1!$B$4*B_DADOS!E185</f>
        <v>5109.194848934392</v>
      </c>
      <c r="H185" s="178">
        <f t="shared" si="6"/>
        <v>7762.254848934392</v>
      </c>
      <c r="I185" s="179" t="s">
        <v>289</v>
      </c>
      <c r="J185" s="222" t="s">
        <v>4499</v>
      </c>
      <c r="K185" s="181" t="s">
        <v>4152</v>
      </c>
      <c r="L185" s="182" t="s">
        <v>1940</v>
      </c>
      <c r="M185" s="182" t="s">
        <v>4017</v>
      </c>
      <c r="N185" s="182" t="s">
        <v>4018</v>
      </c>
      <c r="O185" s="183" t="s">
        <v>4019</v>
      </c>
      <c r="P185" s="184" t="s">
        <v>104</v>
      </c>
      <c r="Q185" s="185" t="s">
        <v>4047</v>
      </c>
      <c r="R185" s="186" t="s">
        <v>3261</v>
      </c>
      <c r="S185" s="187" t="s">
        <v>3278</v>
      </c>
      <c r="T185" s="187" t="s">
        <v>3255</v>
      </c>
      <c r="U185" s="188">
        <v>54</v>
      </c>
      <c r="V185" s="179" t="s">
        <v>1179</v>
      </c>
      <c r="W185" s="187" t="s">
        <v>4019</v>
      </c>
      <c r="X185" s="189">
        <v>99605000</v>
      </c>
      <c r="Y185" s="190"/>
      <c r="Z185" s="210">
        <v>14434439000137</v>
      </c>
      <c r="AA185" s="217"/>
      <c r="AB185" s="218"/>
      <c r="AC185" s="218"/>
      <c r="AD185" s="218"/>
      <c r="AE185" s="218"/>
      <c r="AF185" s="219"/>
      <c r="AG185" s="218"/>
      <c r="AH185" s="218"/>
      <c r="AI185" s="219" t="s">
        <v>3257</v>
      </c>
      <c r="AJ185" s="218"/>
      <c r="AK185" s="218"/>
      <c r="AL185" s="218"/>
      <c r="AM185" s="218"/>
      <c r="AN185" s="230">
        <f t="shared" si="7"/>
        <v>129</v>
      </c>
      <c r="AO185" s="220">
        <v>205.73052080876096</v>
      </c>
      <c r="AP185" s="226">
        <f t="shared" si="8"/>
        <v>43</v>
      </c>
      <c r="AQ185" s="227">
        <v>86</v>
      </c>
    </row>
    <row r="186" spans="1:43" ht="17.25">
      <c r="A186" s="160" t="s">
        <v>1052</v>
      </c>
      <c r="B186" s="161">
        <v>430915</v>
      </c>
      <c r="C186" s="162">
        <v>0.5012204061932243</v>
      </c>
      <c r="D186" s="163">
        <v>3738</v>
      </c>
      <c r="E186" s="164">
        <v>0.002491892098845817</v>
      </c>
      <c r="F186" s="165">
        <v>2653.06</v>
      </c>
      <c r="G186" s="169">
        <f>B_DADOS1!$B$4*B_DADOS!E186</f>
        <v>5980.54103722996</v>
      </c>
      <c r="H186" s="178">
        <f t="shared" si="6"/>
        <v>8633.60103722996</v>
      </c>
      <c r="I186" s="179" t="s">
        <v>290</v>
      </c>
      <c r="J186" s="222" t="s">
        <v>4500</v>
      </c>
      <c r="K186" s="181" t="s">
        <v>4154</v>
      </c>
      <c r="L186" s="182" t="s">
        <v>1941</v>
      </c>
      <c r="M186" s="182" t="s">
        <v>4020</v>
      </c>
      <c r="N186" s="182" t="s">
        <v>4021</v>
      </c>
      <c r="O186" s="183" t="s">
        <v>4022</v>
      </c>
      <c r="P186" s="184" t="s">
        <v>104</v>
      </c>
      <c r="Q186" s="185" t="s">
        <v>4048</v>
      </c>
      <c r="R186" s="186">
        <v>1646</v>
      </c>
      <c r="S186" s="187" t="s">
        <v>3258</v>
      </c>
      <c r="T186" s="187" t="s">
        <v>3255</v>
      </c>
      <c r="U186" s="188">
        <v>51</v>
      </c>
      <c r="V186" s="179" t="s">
        <v>1180</v>
      </c>
      <c r="W186" s="187" t="s">
        <v>4022</v>
      </c>
      <c r="X186" s="189">
        <v>96875000</v>
      </c>
      <c r="Y186" s="190"/>
      <c r="Z186" s="210">
        <v>14362576000103</v>
      </c>
      <c r="AA186" s="217"/>
      <c r="AB186" s="218"/>
      <c r="AC186" s="218"/>
      <c r="AD186" s="218"/>
      <c r="AE186" s="218"/>
      <c r="AF186" s="219"/>
      <c r="AG186" s="218"/>
      <c r="AH186" s="218"/>
      <c r="AI186" s="219" t="s">
        <v>3257</v>
      </c>
      <c r="AJ186" s="218"/>
      <c r="AK186" s="218"/>
      <c r="AL186" s="218"/>
      <c r="AM186" s="218"/>
      <c r="AN186" s="230">
        <f t="shared" si="7"/>
        <v>129</v>
      </c>
      <c r="AO186" s="220">
        <v>207.0844941756041</v>
      </c>
      <c r="AP186" s="226">
        <f t="shared" si="8"/>
        <v>43</v>
      </c>
      <c r="AQ186" s="228">
        <v>86</v>
      </c>
    </row>
    <row r="187" spans="1:43" ht="17.25">
      <c r="A187" s="160" t="s">
        <v>1053</v>
      </c>
      <c r="B187" s="161">
        <v>430920</v>
      </c>
      <c r="C187" s="162">
        <v>0.38086246767883053</v>
      </c>
      <c r="D187" s="163">
        <v>273611</v>
      </c>
      <c r="E187" s="164">
        <v>0.0036053115871027054</v>
      </c>
      <c r="F187" s="165">
        <v>2653.06</v>
      </c>
      <c r="G187" s="169">
        <f>B_DADOS1!$B$4*B_DADOS!E187</f>
        <v>8652.747809046492</v>
      </c>
      <c r="H187" s="178">
        <f t="shared" si="6"/>
        <v>11305.807809046491</v>
      </c>
      <c r="I187" s="179" t="s">
        <v>291</v>
      </c>
      <c r="J187" s="222" t="s">
        <v>4023</v>
      </c>
      <c r="K187" s="181" t="s">
        <v>4154</v>
      </c>
      <c r="L187" s="182" t="s">
        <v>1942</v>
      </c>
      <c r="M187" s="182" t="s">
        <v>4024</v>
      </c>
      <c r="N187" s="182" t="s">
        <v>4025</v>
      </c>
      <c r="O187" s="183" t="s">
        <v>4026</v>
      </c>
      <c r="P187" s="184" t="s">
        <v>104</v>
      </c>
      <c r="Q187" s="185" t="s">
        <v>4049</v>
      </c>
      <c r="R187" s="186">
        <v>220</v>
      </c>
      <c r="S187" s="187" t="s">
        <v>3258</v>
      </c>
      <c r="T187" s="187" t="s">
        <v>3255</v>
      </c>
      <c r="U187" s="188">
        <v>51</v>
      </c>
      <c r="V187" s="179" t="s">
        <v>1181</v>
      </c>
      <c r="W187" s="187" t="s">
        <v>4026</v>
      </c>
      <c r="X187" s="189">
        <v>94010350</v>
      </c>
      <c r="Y187" s="190"/>
      <c r="Z187" s="210">
        <v>14004929000101</v>
      </c>
      <c r="AA187" s="217"/>
      <c r="AB187" s="218"/>
      <c r="AC187" s="218"/>
      <c r="AD187" s="218"/>
      <c r="AE187" s="218"/>
      <c r="AF187" s="219"/>
      <c r="AG187" s="218"/>
      <c r="AH187" s="218"/>
      <c r="AI187" s="219" t="s">
        <v>3257</v>
      </c>
      <c r="AJ187" s="218"/>
      <c r="AK187" s="218"/>
      <c r="AL187" s="218"/>
      <c r="AM187" s="218"/>
      <c r="AN187" s="230">
        <f t="shared" si="7"/>
        <v>276</v>
      </c>
      <c r="AO187" s="220">
        <v>440.9347872036151</v>
      </c>
      <c r="AP187" s="226">
        <f t="shared" si="8"/>
        <v>92</v>
      </c>
      <c r="AQ187" s="227">
        <v>184</v>
      </c>
    </row>
    <row r="188" spans="1:43" ht="17.25">
      <c r="A188" s="160" t="s">
        <v>1054</v>
      </c>
      <c r="B188" s="161">
        <v>430925</v>
      </c>
      <c r="C188" s="162">
        <v>0.26228870779321367</v>
      </c>
      <c r="D188" s="163">
        <v>1645</v>
      </c>
      <c r="E188" s="164">
        <v>0.0011529462821864296</v>
      </c>
      <c r="F188" s="165">
        <v>2653.06</v>
      </c>
      <c r="G188" s="169">
        <f>B_DADOS1!$B$4*B_DADOS!E188</f>
        <v>2767.071077247431</v>
      </c>
      <c r="H188" s="178">
        <f t="shared" si="6"/>
        <v>5420.131077247431</v>
      </c>
      <c r="I188" s="179" t="s">
        <v>292</v>
      </c>
      <c r="J188" s="222" t="s">
        <v>4501</v>
      </c>
      <c r="K188" s="181" t="s">
        <v>4152</v>
      </c>
      <c r="L188" s="182" t="s">
        <v>1943</v>
      </c>
      <c r="M188" s="182" t="s">
        <v>4027</v>
      </c>
      <c r="N188" s="182" t="s">
        <v>4028</v>
      </c>
      <c r="O188" s="183" t="s">
        <v>4029</v>
      </c>
      <c r="P188" s="184" t="s">
        <v>104</v>
      </c>
      <c r="Q188" s="185" t="s">
        <v>4050</v>
      </c>
      <c r="R188" s="186">
        <v>816</v>
      </c>
      <c r="S188" s="187" t="s">
        <v>3279</v>
      </c>
      <c r="T188" s="187" t="s">
        <v>3255</v>
      </c>
      <c r="U188" s="188">
        <v>54</v>
      </c>
      <c r="V188" s="179" t="s">
        <v>1182</v>
      </c>
      <c r="W188" s="187" t="s">
        <v>4029</v>
      </c>
      <c r="X188" s="189">
        <v>95355000</v>
      </c>
      <c r="Y188" s="190"/>
      <c r="Z188" s="210">
        <v>14365769000118</v>
      </c>
      <c r="AA188" s="217"/>
      <c r="AB188" s="218"/>
      <c r="AC188" s="218"/>
      <c r="AD188" s="218"/>
      <c r="AE188" s="218"/>
      <c r="AF188" s="219"/>
      <c r="AG188" s="218"/>
      <c r="AH188" s="218"/>
      <c r="AI188" s="219" t="s">
        <v>3257</v>
      </c>
      <c r="AJ188" s="218"/>
      <c r="AK188" s="218"/>
      <c r="AL188" s="218"/>
      <c r="AM188" s="218"/>
      <c r="AN188" s="230">
        <f t="shared" si="7"/>
        <v>81</v>
      </c>
      <c r="AO188" s="220">
        <v>129.628140264812</v>
      </c>
      <c r="AP188" s="226">
        <f t="shared" si="8"/>
        <v>27</v>
      </c>
      <c r="AQ188" s="227">
        <v>54</v>
      </c>
    </row>
    <row r="189" spans="1:43" ht="17.25">
      <c r="A189" s="160" t="s">
        <v>1055</v>
      </c>
      <c r="B189" s="161">
        <v>430930</v>
      </c>
      <c r="C189" s="162">
        <v>0.3511124823412874</v>
      </c>
      <c r="D189" s="163">
        <v>100230</v>
      </c>
      <c r="E189" s="164">
        <v>0.0028589102596992613</v>
      </c>
      <c r="F189" s="165">
        <v>2653.06</v>
      </c>
      <c r="G189" s="169">
        <f>B_DADOS1!$B$4*B_DADOS!E189</f>
        <v>6861.384623278227</v>
      </c>
      <c r="H189" s="178">
        <f t="shared" si="6"/>
        <v>9514.444623278227</v>
      </c>
      <c r="I189" s="179" t="s">
        <v>293</v>
      </c>
      <c r="J189" s="222" t="s">
        <v>4502</v>
      </c>
      <c r="K189" s="181" t="s">
        <v>4154</v>
      </c>
      <c r="L189" s="182" t="s">
        <v>1944</v>
      </c>
      <c r="M189" s="182" t="s">
        <v>1405</v>
      </c>
      <c r="N189" s="182" t="s">
        <v>1406</v>
      </c>
      <c r="O189" s="183" t="s">
        <v>1407</v>
      </c>
      <c r="P189" s="184" t="s">
        <v>104</v>
      </c>
      <c r="Q189" s="185" t="s">
        <v>4051</v>
      </c>
      <c r="R189" s="186">
        <v>50</v>
      </c>
      <c r="S189" s="187" t="s">
        <v>3258</v>
      </c>
      <c r="T189" s="187" t="s">
        <v>3255</v>
      </c>
      <c r="U189" s="188">
        <v>51</v>
      </c>
      <c r="V189" s="179" t="s">
        <v>1183</v>
      </c>
      <c r="W189" s="187" t="s">
        <v>1407</v>
      </c>
      <c r="X189" s="189">
        <v>92500000</v>
      </c>
      <c r="Y189" s="190"/>
      <c r="Z189" s="210">
        <v>14782674000108</v>
      </c>
      <c r="AA189" s="217"/>
      <c r="AB189" s="218"/>
      <c r="AC189" s="218"/>
      <c r="AD189" s="218"/>
      <c r="AE189" s="218"/>
      <c r="AF189" s="219"/>
      <c r="AG189" s="218"/>
      <c r="AH189" s="218"/>
      <c r="AI189" s="219" t="s">
        <v>3257</v>
      </c>
      <c r="AJ189" s="218"/>
      <c r="AK189" s="218"/>
      <c r="AL189" s="218"/>
      <c r="AM189" s="218"/>
      <c r="AN189" s="230">
        <f t="shared" si="7"/>
        <v>147</v>
      </c>
      <c r="AO189" s="220">
        <v>234.1161483508984</v>
      </c>
      <c r="AP189" s="226">
        <f t="shared" si="8"/>
        <v>49</v>
      </c>
      <c r="AQ189" s="227">
        <v>98</v>
      </c>
    </row>
    <row r="190" spans="1:43" ht="17.25">
      <c r="A190" s="160" t="s">
        <v>1056</v>
      </c>
      <c r="B190" s="161">
        <v>430940</v>
      </c>
      <c r="C190" s="162">
        <v>0.29505585076487845</v>
      </c>
      <c r="D190" s="163">
        <v>25041</v>
      </c>
      <c r="E190" s="164">
        <v>0.001951221512308774</v>
      </c>
      <c r="F190" s="165">
        <v>2653.06</v>
      </c>
      <c r="G190" s="169">
        <f>B_DADOS1!$B$4*B_DADOS!E190</f>
        <v>4682.931629541057</v>
      </c>
      <c r="H190" s="178">
        <f t="shared" si="6"/>
        <v>7335.991629541057</v>
      </c>
      <c r="I190" s="179" t="s">
        <v>294</v>
      </c>
      <c r="J190" s="222" t="s">
        <v>4503</v>
      </c>
      <c r="K190" s="181" t="s">
        <v>4152</v>
      </c>
      <c r="L190" s="182" t="s">
        <v>1945</v>
      </c>
      <c r="M190" s="182" t="s">
        <v>1408</v>
      </c>
      <c r="N190" s="182" t="s">
        <v>1409</v>
      </c>
      <c r="O190" s="183" t="s">
        <v>1410</v>
      </c>
      <c r="P190" s="184" t="s">
        <v>104</v>
      </c>
      <c r="Q190" s="185" t="s">
        <v>4052</v>
      </c>
      <c r="R190" s="186">
        <v>1135</v>
      </c>
      <c r="S190" s="187" t="s">
        <v>3263</v>
      </c>
      <c r="T190" s="187" t="s">
        <v>3255</v>
      </c>
      <c r="U190" s="188">
        <v>54</v>
      </c>
      <c r="V190" s="179" t="s">
        <v>1184</v>
      </c>
      <c r="W190" s="187" t="s">
        <v>1410</v>
      </c>
      <c r="X190" s="189">
        <v>99200000</v>
      </c>
      <c r="Y190" s="190"/>
      <c r="Z190" s="210">
        <v>14373715000102</v>
      </c>
      <c r="AA190" s="217"/>
      <c r="AB190" s="218"/>
      <c r="AC190" s="218"/>
      <c r="AD190" s="218"/>
      <c r="AE190" s="218"/>
      <c r="AF190" s="219"/>
      <c r="AG190" s="218"/>
      <c r="AH190" s="218"/>
      <c r="AI190" s="219" t="s">
        <v>3257</v>
      </c>
      <c r="AJ190" s="218"/>
      <c r="AK190" s="218"/>
      <c r="AL190" s="218"/>
      <c r="AM190" s="218"/>
      <c r="AN190" s="230">
        <f t="shared" si="7"/>
        <v>123</v>
      </c>
      <c r="AO190" s="220">
        <v>195.77562889534533</v>
      </c>
      <c r="AP190" s="226">
        <f t="shared" si="8"/>
        <v>41</v>
      </c>
      <c r="AQ190" s="228">
        <v>82</v>
      </c>
    </row>
    <row r="191" spans="1:43" ht="17.25">
      <c r="A191" s="160" t="s">
        <v>1057</v>
      </c>
      <c r="B191" s="161">
        <v>430950</v>
      </c>
      <c r="C191" s="162">
        <v>0.33178472922982594</v>
      </c>
      <c r="D191" s="163">
        <v>8146</v>
      </c>
      <c r="E191" s="164">
        <v>0.0018539697701578956</v>
      </c>
      <c r="F191" s="165">
        <v>2653.06</v>
      </c>
      <c r="G191" s="169">
        <f>B_DADOS1!$B$4*B_DADOS!E191</f>
        <v>4449.527448378949</v>
      </c>
      <c r="H191" s="178">
        <f t="shared" si="6"/>
        <v>7102.5874483789485</v>
      </c>
      <c r="I191" s="179" t="s">
        <v>295</v>
      </c>
      <c r="J191" s="222" t="s">
        <v>4504</v>
      </c>
      <c r="K191" s="181" t="s">
        <v>4153</v>
      </c>
      <c r="L191" s="182" t="s">
        <v>1946</v>
      </c>
      <c r="M191" s="182" t="s">
        <v>1411</v>
      </c>
      <c r="N191" s="182" t="s">
        <v>1412</v>
      </c>
      <c r="O191" s="183"/>
      <c r="P191" s="184" t="s">
        <v>104</v>
      </c>
      <c r="Q191" s="185"/>
      <c r="R191" s="186"/>
      <c r="S191" s="187"/>
      <c r="T191" s="187"/>
      <c r="U191" s="188"/>
      <c r="V191" s="179" t="s">
        <v>3412</v>
      </c>
      <c r="W191" s="187"/>
      <c r="X191" s="189"/>
      <c r="Y191" s="190"/>
      <c r="Z191" s="210"/>
      <c r="AA191" s="217"/>
      <c r="AB191" s="218"/>
      <c r="AC191" s="218"/>
      <c r="AD191" s="218"/>
      <c r="AE191" s="218"/>
      <c r="AF191" s="219"/>
      <c r="AG191" s="218"/>
      <c r="AH191" s="218"/>
      <c r="AI191" s="219"/>
      <c r="AJ191" s="218"/>
      <c r="AK191" s="218"/>
      <c r="AL191" s="218"/>
      <c r="AM191" s="218"/>
      <c r="AN191" s="230">
        <f t="shared" si="7"/>
        <v>130.5</v>
      </c>
      <c r="AO191" s="220">
        <v>207.88978033848673</v>
      </c>
      <c r="AP191" s="226">
        <f t="shared" si="8"/>
        <v>43.5</v>
      </c>
      <c r="AQ191" s="227">
        <v>87</v>
      </c>
    </row>
    <row r="192" spans="1:43" ht="17.25">
      <c r="A192" s="160" t="s">
        <v>1058</v>
      </c>
      <c r="B192" s="161">
        <v>430955</v>
      </c>
      <c r="C192" s="162">
        <v>0.29032972305910165</v>
      </c>
      <c r="D192" s="163">
        <v>4742</v>
      </c>
      <c r="E192" s="164">
        <v>0.0014958578561193798</v>
      </c>
      <c r="F192" s="165">
        <v>2653.06</v>
      </c>
      <c r="G192" s="169">
        <f>B_DADOS1!$B$4*B_DADOS!E192</f>
        <v>3590.0588546865115</v>
      </c>
      <c r="H192" s="178">
        <f t="shared" si="6"/>
        <v>6243.118854686511</v>
      </c>
      <c r="I192" s="179" t="s">
        <v>296</v>
      </c>
      <c r="J192" s="222" t="s">
        <v>1413</v>
      </c>
      <c r="K192" s="181" t="s">
        <v>4154</v>
      </c>
      <c r="L192" s="182" t="s">
        <v>831</v>
      </c>
      <c r="M192" s="182" t="s">
        <v>1414</v>
      </c>
      <c r="N192" s="182" t="s">
        <v>1415</v>
      </c>
      <c r="O192" s="183" t="s">
        <v>1416</v>
      </c>
      <c r="P192" s="184" t="s">
        <v>104</v>
      </c>
      <c r="Q192" s="185" t="s">
        <v>4053</v>
      </c>
      <c r="R192" s="186">
        <v>56</v>
      </c>
      <c r="S192" s="187" t="s">
        <v>3258</v>
      </c>
      <c r="T192" s="187" t="s">
        <v>3255</v>
      </c>
      <c r="U192" s="188">
        <v>51</v>
      </c>
      <c r="V192" s="179" t="s">
        <v>1185</v>
      </c>
      <c r="W192" s="187" t="s">
        <v>1416</v>
      </c>
      <c r="X192" s="189">
        <v>95785000</v>
      </c>
      <c r="Y192" s="190"/>
      <c r="Z192" s="210">
        <v>14617433000103</v>
      </c>
      <c r="AA192" s="217"/>
      <c r="AB192" s="218"/>
      <c r="AC192" s="218"/>
      <c r="AD192" s="218"/>
      <c r="AE192" s="218"/>
      <c r="AF192" s="219"/>
      <c r="AG192" s="218"/>
      <c r="AH192" s="218"/>
      <c r="AI192" s="219" t="s">
        <v>3257</v>
      </c>
      <c r="AJ192" s="218"/>
      <c r="AK192" s="218"/>
      <c r="AL192" s="218"/>
      <c r="AM192" s="218"/>
      <c r="AN192" s="230">
        <f t="shared" si="7"/>
        <v>84</v>
      </c>
      <c r="AO192" s="220">
        <v>135.06273830857887</v>
      </c>
      <c r="AP192" s="226">
        <f t="shared" si="8"/>
        <v>28</v>
      </c>
      <c r="AQ192" s="227">
        <v>56</v>
      </c>
    </row>
    <row r="193" spans="1:43" ht="17.25">
      <c r="A193" s="160" t="s">
        <v>1059</v>
      </c>
      <c r="B193" s="161">
        <v>430710</v>
      </c>
      <c r="C193" s="162">
        <v>0.5127276036639656</v>
      </c>
      <c r="D193" s="163">
        <v>6488</v>
      </c>
      <c r="E193" s="164">
        <v>0.002768904133952046</v>
      </c>
      <c r="F193" s="165">
        <v>2653.06</v>
      </c>
      <c r="G193" s="169">
        <f>B_DADOS1!$B$4*B_DADOS!E193</f>
        <v>6645.36992148491</v>
      </c>
      <c r="H193" s="178">
        <f t="shared" si="6"/>
        <v>9298.42992148491</v>
      </c>
      <c r="I193" s="179" t="s">
        <v>297</v>
      </c>
      <c r="J193" s="222" t="s">
        <v>4506</v>
      </c>
      <c r="K193" s="181" t="s">
        <v>4151</v>
      </c>
      <c r="L193" s="182" t="s">
        <v>832</v>
      </c>
      <c r="M193" s="182" t="s">
        <v>1417</v>
      </c>
      <c r="N193" s="182" t="s">
        <v>1418</v>
      </c>
      <c r="O193" s="183" t="s">
        <v>1419</v>
      </c>
      <c r="P193" s="184" t="s">
        <v>104</v>
      </c>
      <c r="Q193" s="185" t="s">
        <v>4054</v>
      </c>
      <c r="R193" s="186">
        <v>671</v>
      </c>
      <c r="S193" s="187" t="s">
        <v>3258</v>
      </c>
      <c r="T193" s="187" t="s">
        <v>3255</v>
      </c>
      <c r="U193" s="188">
        <v>53</v>
      </c>
      <c r="V193" s="179" t="s">
        <v>1186</v>
      </c>
      <c r="W193" s="187" t="s">
        <v>1419</v>
      </c>
      <c r="X193" s="189">
        <v>96310000</v>
      </c>
      <c r="Y193" s="190"/>
      <c r="Z193" s="210">
        <v>14465269000158</v>
      </c>
      <c r="AA193" s="217"/>
      <c r="AB193" s="218"/>
      <c r="AC193" s="218"/>
      <c r="AD193" s="218"/>
      <c r="AE193" s="218"/>
      <c r="AF193" s="219"/>
      <c r="AG193" s="218"/>
      <c r="AH193" s="218"/>
      <c r="AI193" s="219" t="s">
        <v>3257</v>
      </c>
      <c r="AJ193" s="218"/>
      <c r="AK193" s="218"/>
      <c r="AL193" s="218"/>
      <c r="AM193" s="218"/>
      <c r="AN193" s="230">
        <f t="shared" si="7"/>
        <v>136.5</v>
      </c>
      <c r="AO193" s="220">
        <v>218.40524870743243</v>
      </c>
      <c r="AP193" s="226">
        <f t="shared" si="8"/>
        <v>45.5</v>
      </c>
      <c r="AQ193" s="227">
        <v>91</v>
      </c>
    </row>
    <row r="194" spans="1:43" ht="17.25">
      <c r="A194" s="160" t="s">
        <v>1060</v>
      </c>
      <c r="B194" s="161">
        <v>430957</v>
      </c>
      <c r="C194" s="162">
        <v>0.3849589218189961</v>
      </c>
      <c r="D194" s="163">
        <v>2698</v>
      </c>
      <c r="E194" s="164">
        <v>0.0018225324745754301</v>
      </c>
      <c r="F194" s="165">
        <v>2653.06</v>
      </c>
      <c r="G194" s="169">
        <f>B_DADOS1!$B$4*B_DADOS!E194</f>
        <v>4374.077938981032</v>
      </c>
      <c r="H194" s="178">
        <f t="shared" si="6"/>
        <v>7027.137938981032</v>
      </c>
      <c r="I194" s="179" t="s">
        <v>298</v>
      </c>
      <c r="J194" s="222" t="s">
        <v>4507</v>
      </c>
      <c r="K194" s="181" t="s">
        <v>4154</v>
      </c>
      <c r="L194" s="182" t="s">
        <v>833</v>
      </c>
      <c r="M194" s="182" t="s">
        <v>1420</v>
      </c>
      <c r="N194" s="182" t="s">
        <v>1421</v>
      </c>
      <c r="O194" s="183" t="s">
        <v>1422</v>
      </c>
      <c r="P194" s="184" t="s">
        <v>104</v>
      </c>
      <c r="Q194" s="185" t="s">
        <v>4055</v>
      </c>
      <c r="R194" s="186">
        <v>440</v>
      </c>
      <c r="S194" s="187" t="s">
        <v>3258</v>
      </c>
      <c r="T194" s="187" t="s">
        <v>3268</v>
      </c>
      <c r="U194" s="188">
        <v>51</v>
      </c>
      <c r="V194" s="179" t="s">
        <v>1187</v>
      </c>
      <c r="W194" s="187" t="s">
        <v>1422</v>
      </c>
      <c r="X194" s="189">
        <v>96888000</v>
      </c>
      <c r="Y194" s="190"/>
      <c r="Z194" s="210">
        <v>14798507000147</v>
      </c>
      <c r="AA194" s="217"/>
      <c r="AB194" s="218"/>
      <c r="AC194" s="218"/>
      <c r="AD194" s="218"/>
      <c r="AE194" s="218"/>
      <c r="AF194" s="219"/>
      <c r="AG194" s="218"/>
      <c r="AH194" s="218"/>
      <c r="AI194" s="219" t="s">
        <v>3257</v>
      </c>
      <c r="AJ194" s="218"/>
      <c r="AK194" s="218"/>
      <c r="AL194" s="218"/>
      <c r="AM194" s="218"/>
      <c r="AN194" s="230">
        <f t="shared" si="7"/>
        <v>124.5</v>
      </c>
      <c r="AO194" s="220">
        <v>200.36286107394344</v>
      </c>
      <c r="AP194" s="226">
        <f t="shared" si="8"/>
        <v>41.5</v>
      </c>
      <c r="AQ194" s="227">
        <v>83</v>
      </c>
    </row>
    <row r="195" spans="1:43" ht="17.25">
      <c r="A195" s="160" t="s">
        <v>1061</v>
      </c>
      <c r="B195" s="161">
        <v>430960</v>
      </c>
      <c r="C195" s="162">
        <v>0.24413881906183343</v>
      </c>
      <c r="D195" s="163">
        <v>19233</v>
      </c>
      <c r="E195" s="164">
        <v>0.0015518455264730978</v>
      </c>
      <c r="F195" s="165">
        <v>2653.06</v>
      </c>
      <c r="G195" s="169">
        <f>B_DADOS1!$B$4*B_DADOS!E195</f>
        <v>3724.4292635354345</v>
      </c>
      <c r="H195" s="178">
        <f aca="true" t="shared" si="9" ref="H195:H258">F195+G195</f>
        <v>6377.4892635354345</v>
      </c>
      <c r="I195" s="179" t="s">
        <v>299</v>
      </c>
      <c r="J195" s="222" t="s">
        <v>4508</v>
      </c>
      <c r="K195" s="181" t="s">
        <v>4153</v>
      </c>
      <c r="L195" s="182" t="s">
        <v>834</v>
      </c>
      <c r="M195" s="182" t="s">
        <v>1423</v>
      </c>
      <c r="N195" s="182" t="s">
        <v>1424</v>
      </c>
      <c r="O195" s="183" t="s">
        <v>1425</v>
      </c>
      <c r="P195" s="184" t="s">
        <v>104</v>
      </c>
      <c r="Q195" s="185" t="s">
        <v>4056</v>
      </c>
      <c r="R195" s="186">
        <v>66</v>
      </c>
      <c r="S195" s="187"/>
      <c r="T195" s="187" t="s">
        <v>3255</v>
      </c>
      <c r="U195" s="188">
        <v>55</v>
      </c>
      <c r="V195" s="179" t="s">
        <v>1188</v>
      </c>
      <c r="W195" s="187" t="s">
        <v>1425</v>
      </c>
      <c r="X195" s="189">
        <v>98920000</v>
      </c>
      <c r="Y195" s="190"/>
      <c r="Z195" s="210">
        <v>18143283000196</v>
      </c>
      <c r="AA195" s="217"/>
      <c r="AB195" s="218"/>
      <c r="AC195" s="218"/>
      <c r="AD195" s="218"/>
      <c r="AE195" s="218"/>
      <c r="AF195" s="219"/>
      <c r="AG195" s="218"/>
      <c r="AH195" s="218"/>
      <c r="AI195" s="219" t="s">
        <v>3257</v>
      </c>
      <c r="AJ195" s="218"/>
      <c r="AK195" s="218"/>
      <c r="AL195" s="218"/>
      <c r="AM195" s="218"/>
      <c r="AN195" s="230">
        <f t="shared" si="7"/>
        <v>127.5</v>
      </c>
      <c r="AO195" s="220">
        <v>204.6742392080621</v>
      </c>
      <c r="AP195" s="226">
        <f t="shared" si="8"/>
        <v>42.5</v>
      </c>
      <c r="AQ195" s="228">
        <v>85</v>
      </c>
    </row>
    <row r="196" spans="1:43" ht="17.25">
      <c r="A196" s="160" t="s">
        <v>1062</v>
      </c>
      <c r="B196" s="161">
        <v>430965</v>
      </c>
      <c r="C196" s="162">
        <v>0.492310875185428</v>
      </c>
      <c r="D196" s="163">
        <v>6132</v>
      </c>
      <c r="E196" s="164">
        <v>0.002636236360542353</v>
      </c>
      <c r="F196" s="165">
        <v>2653.06</v>
      </c>
      <c r="G196" s="169">
        <f>B_DADOS1!$B$4*B_DADOS!E196</f>
        <v>6326.967265301647</v>
      </c>
      <c r="H196" s="178">
        <f t="shared" si="9"/>
        <v>8980.027265301647</v>
      </c>
      <c r="I196" s="179" t="s">
        <v>300</v>
      </c>
      <c r="J196" s="222" t="s">
        <v>4509</v>
      </c>
      <c r="K196" s="181" t="s">
        <v>4151</v>
      </c>
      <c r="L196" s="182" t="s">
        <v>835</v>
      </c>
      <c r="M196" s="182" t="s">
        <v>1426</v>
      </c>
      <c r="N196" s="182" t="s">
        <v>1427</v>
      </c>
      <c r="O196" s="183" t="s">
        <v>1428</v>
      </c>
      <c r="P196" s="184" t="s">
        <v>104</v>
      </c>
      <c r="Q196" s="185" t="s">
        <v>4057</v>
      </c>
      <c r="R196" s="186">
        <v>1562</v>
      </c>
      <c r="S196" s="187" t="s">
        <v>3258</v>
      </c>
      <c r="T196" s="187" t="s">
        <v>3255</v>
      </c>
      <c r="U196" s="188">
        <v>53</v>
      </c>
      <c r="V196" s="179" t="s">
        <v>1189</v>
      </c>
      <c r="W196" s="187" t="s">
        <v>1428</v>
      </c>
      <c r="X196" s="189">
        <v>96460000</v>
      </c>
      <c r="Y196" s="190"/>
      <c r="Z196" s="210">
        <v>14260110000105</v>
      </c>
      <c r="AA196" s="217"/>
      <c r="AB196" s="218"/>
      <c r="AC196" s="218"/>
      <c r="AD196" s="218"/>
      <c r="AE196" s="218"/>
      <c r="AF196" s="219"/>
      <c r="AG196" s="218"/>
      <c r="AH196" s="218"/>
      <c r="AI196" s="219" t="s">
        <v>3257</v>
      </c>
      <c r="AJ196" s="218"/>
      <c r="AK196" s="218"/>
      <c r="AL196" s="218"/>
      <c r="AM196" s="218"/>
      <c r="AN196" s="230">
        <f aca="true" t="shared" si="10" ref="AN196:AN259">AP196+AQ196</f>
        <v>127.5</v>
      </c>
      <c r="AO196" s="220">
        <v>203.12615659461142</v>
      </c>
      <c r="AP196" s="226">
        <f aca="true" t="shared" si="11" ref="AP196:AP259">AQ196*50%</f>
        <v>42.5</v>
      </c>
      <c r="AQ196" s="228">
        <v>85</v>
      </c>
    </row>
    <row r="197" spans="1:43" ht="17.25">
      <c r="A197" s="160" t="s">
        <v>1063</v>
      </c>
      <c r="B197" s="161">
        <v>430970</v>
      </c>
      <c r="C197" s="162">
        <v>0.27253760522810244</v>
      </c>
      <c r="D197" s="163">
        <v>4939</v>
      </c>
      <c r="E197" s="164">
        <v>0.0014127876303335592</v>
      </c>
      <c r="F197" s="165">
        <v>2653.06</v>
      </c>
      <c r="G197" s="169">
        <f>B_DADOS1!$B$4*B_DADOS!E197</f>
        <v>3390.690312800542</v>
      </c>
      <c r="H197" s="178">
        <f t="shared" si="9"/>
        <v>6043.750312800542</v>
      </c>
      <c r="I197" s="179" t="s">
        <v>301</v>
      </c>
      <c r="J197" s="222" t="s">
        <v>4510</v>
      </c>
      <c r="K197" s="181" t="s">
        <v>4153</v>
      </c>
      <c r="L197" s="182" t="s">
        <v>836</v>
      </c>
      <c r="M197" s="182" t="s">
        <v>1429</v>
      </c>
      <c r="N197" s="182" t="s">
        <v>1430</v>
      </c>
      <c r="O197" s="183" t="s">
        <v>1431</v>
      </c>
      <c r="P197" s="184" t="s">
        <v>104</v>
      </c>
      <c r="Q197" s="185" t="s">
        <v>4058</v>
      </c>
      <c r="R197" s="186">
        <v>414</v>
      </c>
      <c r="S197" s="187" t="s">
        <v>1432</v>
      </c>
      <c r="T197" s="187" t="s">
        <v>3255</v>
      </c>
      <c r="U197" s="188">
        <v>55</v>
      </c>
      <c r="V197" s="179" t="s">
        <v>1190</v>
      </c>
      <c r="W197" s="187" t="s">
        <v>1431</v>
      </c>
      <c r="X197" s="189">
        <v>98670000</v>
      </c>
      <c r="Y197" s="190"/>
      <c r="Z197" s="210">
        <v>14453144000108</v>
      </c>
      <c r="AA197" s="217"/>
      <c r="AB197" s="218"/>
      <c r="AC197" s="218"/>
      <c r="AD197" s="218"/>
      <c r="AE197" s="218"/>
      <c r="AF197" s="219"/>
      <c r="AG197" s="218"/>
      <c r="AH197" s="218"/>
      <c r="AI197" s="219" t="s">
        <v>3257</v>
      </c>
      <c r="AJ197" s="218"/>
      <c r="AK197" s="218"/>
      <c r="AL197" s="218"/>
      <c r="AM197" s="218"/>
      <c r="AN197" s="230">
        <f t="shared" si="10"/>
        <v>75</v>
      </c>
      <c r="AO197" s="220">
        <v>119.09264359538838</v>
      </c>
      <c r="AP197" s="226">
        <f t="shared" si="11"/>
        <v>25</v>
      </c>
      <c r="AQ197" s="227">
        <v>50</v>
      </c>
    </row>
    <row r="198" spans="1:43" ht="17.25">
      <c r="A198" s="160" t="s">
        <v>1064</v>
      </c>
      <c r="B198" s="161">
        <v>430975</v>
      </c>
      <c r="C198" s="162">
        <v>0.4062857541264485</v>
      </c>
      <c r="D198" s="163">
        <v>4219</v>
      </c>
      <c r="E198" s="164">
        <v>0.002056921027072044</v>
      </c>
      <c r="F198" s="165">
        <v>2653.06</v>
      </c>
      <c r="G198" s="169">
        <f>B_DADOS1!$B$4*B_DADOS!E198</f>
        <v>4936.610464972906</v>
      </c>
      <c r="H198" s="178">
        <f t="shared" si="9"/>
        <v>7589.670464972905</v>
      </c>
      <c r="I198" s="179" t="s">
        <v>302</v>
      </c>
      <c r="J198" s="222" t="s">
        <v>4511</v>
      </c>
      <c r="K198" s="181" t="s">
        <v>4154</v>
      </c>
      <c r="L198" s="182" t="s">
        <v>837</v>
      </c>
      <c r="M198" s="182" t="s">
        <v>1433</v>
      </c>
      <c r="N198" s="182" t="s">
        <v>1434</v>
      </c>
      <c r="O198" s="183" t="s">
        <v>1435</v>
      </c>
      <c r="P198" s="184" t="s">
        <v>104</v>
      </c>
      <c r="Q198" s="185" t="s">
        <v>4059</v>
      </c>
      <c r="R198" s="186">
        <v>523</v>
      </c>
      <c r="S198" s="187" t="s">
        <v>3258</v>
      </c>
      <c r="T198" s="187" t="s">
        <v>3255</v>
      </c>
      <c r="U198" s="188">
        <v>51</v>
      </c>
      <c r="V198" s="179" t="s">
        <v>1191</v>
      </c>
      <c r="W198" s="187" t="s">
        <v>1435</v>
      </c>
      <c r="X198" s="189">
        <v>96925000</v>
      </c>
      <c r="Y198" s="190"/>
      <c r="Z198" s="210">
        <v>13698215000170</v>
      </c>
      <c r="AA198" s="217"/>
      <c r="AB198" s="218"/>
      <c r="AC198" s="218"/>
      <c r="AD198" s="218"/>
      <c r="AE198" s="218"/>
      <c r="AF198" s="219"/>
      <c r="AG198" s="218"/>
      <c r="AH198" s="218"/>
      <c r="AI198" s="219" t="s">
        <v>3257</v>
      </c>
      <c r="AJ198" s="218"/>
      <c r="AK198" s="218"/>
      <c r="AL198" s="218"/>
      <c r="AM198" s="218"/>
      <c r="AN198" s="230">
        <f t="shared" si="10"/>
        <v>127.5</v>
      </c>
      <c r="AO198" s="220">
        <v>204.81397007904104</v>
      </c>
      <c r="AP198" s="226">
        <f t="shared" si="11"/>
        <v>42.5</v>
      </c>
      <c r="AQ198" s="227">
        <v>85</v>
      </c>
    </row>
    <row r="199" spans="1:43" ht="17.25">
      <c r="A199" s="160" t="s">
        <v>1065</v>
      </c>
      <c r="B199" s="161">
        <v>430980</v>
      </c>
      <c r="C199" s="162">
        <v>0.25512418110816615</v>
      </c>
      <c r="D199" s="163">
        <v>4872</v>
      </c>
      <c r="E199" s="164">
        <v>0.0013198127212196943</v>
      </c>
      <c r="F199" s="165">
        <v>2653.06</v>
      </c>
      <c r="G199" s="169">
        <f>B_DADOS1!$B$4*B_DADOS!E199</f>
        <v>3167.550530927266</v>
      </c>
      <c r="H199" s="178">
        <f t="shared" si="9"/>
        <v>5820.610530927266</v>
      </c>
      <c r="I199" s="179" t="s">
        <v>303</v>
      </c>
      <c r="J199" s="222" t="s">
        <v>4512</v>
      </c>
      <c r="K199" s="181" t="s">
        <v>4152</v>
      </c>
      <c r="L199" s="182" t="s">
        <v>838</v>
      </c>
      <c r="M199" s="182" t="s">
        <v>1436</v>
      </c>
      <c r="N199" s="182" t="s">
        <v>1437</v>
      </c>
      <c r="O199" s="183" t="s">
        <v>1438</v>
      </c>
      <c r="P199" s="184" t="s">
        <v>104</v>
      </c>
      <c r="Q199" s="185" t="s">
        <v>4060</v>
      </c>
      <c r="R199" s="186">
        <v>510</v>
      </c>
      <c r="S199" s="187" t="s">
        <v>3278</v>
      </c>
      <c r="T199" s="187" t="s">
        <v>3255</v>
      </c>
      <c r="U199" s="188">
        <v>54</v>
      </c>
      <c r="V199" s="179" t="s">
        <v>1192</v>
      </c>
      <c r="W199" s="187" t="s">
        <v>1438</v>
      </c>
      <c r="X199" s="189">
        <v>99940000</v>
      </c>
      <c r="Y199" s="190"/>
      <c r="Z199" s="210">
        <v>14377367000133</v>
      </c>
      <c r="AA199" s="217"/>
      <c r="AB199" s="218"/>
      <c r="AC199" s="218"/>
      <c r="AD199" s="218"/>
      <c r="AE199" s="218"/>
      <c r="AF199" s="219"/>
      <c r="AG199" s="218"/>
      <c r="AH199" s="218"/>
      <c r="AI199" s="219" t="s">
        <v>3257</v>
      </c>
      <c r="AJ199" s="218"/>
      <c r="AK199" s="218"/>
      <c r="AL199" s="218"/>
      <c r="AM199" s="218"/>
      <c r="AN199" s="230">
        <f t="shared" si="10"/>
        <v>78</v>
      </c>
      <c r="AO199" s="220">
        <v>124.21036946835441</v>
      </c>
      <c r="AP199" s="226">
        <f t="shared" si="11"/>
        <v>26</v>
      </c>
      <c r="AQ199" s="227">
        <v>52</v>
      </c>
    </row>
    <row r="200" spans="1:43" ht="17.25">
      <c r="A200" s="160" t="s">
        <v>1066</v>
      </c>
      <c r="B200" s="161">
        <v>430990</v>
      </c>
      <c r="C200" s="162">
        <v>0.3622928180967512</v>
      </c>
      <c r="D200" s="163">
        <v>8214</v>
      </c>
      <c r="E200" s="164">
        <v>0.0020269709476854057</v>
      </c>
      <c r="F200" s="165">
        <v>2653.06</v>
      </c>
      <c r="G200" s="169">
        <f>B_DADOS1!$B$4*B_DADOS!E200</f>
        <v>4864.7302744449735</v>
      </c>
      <c r="H200" s="178">
        <f t="shared" si="9"/>
        <v>7517.790274444973</v>
      </c>
      <c r="I200" s="179" t="s">
        <v>304</v>
      </c>
      <c r="J200" s="222" t="s">
        <v>4513</v>
      </c>
      <c r="K200" s="181" t="s">
        <v>4152</v>
      </c>
      <c r="L200" s="182" t="s">
        <v>839</v>
      </c>
      <c r="M200" s="182" t="s">
        <v>1439</v>
      </c>
      <c r="N200" s="182" t="s">
        <v>1440</v>
      </c>
      <c r="O200" s="183" t="s">
        <v>1441</v>
      </c>
      <c r="P200" s="184" t="s">
        <v>104</v>
      </c>
      <c r="Q200" s="185" t="s">
        <v>4061</v>
      </c>
      <c r="R200" s="186">
        <v>55</v>
      </c>
      <c r="S200" s="187" t="s">
        <v>3258</v>
      </c>
      <c r="T200" s="187" t="s">
        <v>3255</v>
      </c>
      <c r="U200" s="188">
        <v>54</v>
      </c>
      <c r="V200" s="179" t="s">
        <v>1193</v>
      </c>
      <c r="W200" s="187" t="s">
        <v>1441</v>
      </c>
      <c r="X200" s="189">
        <v>95305000</v>
      </c>
      <c r="Y200" s="190"/>
      <c r="Z200" s="210">
        <v>14354255000167</v>
      </c>
      <c r="AA200" s="217"/>
      <c r="AB200" s="218"/>
      <c r="AC200" s="218"/>
      <c r="AD200" s="218"/>
      <c r="AE200" s="218"/>
      <c r="AF200" s="219"/>
      <c r="AG200" s="218"/>
      <c r="AH200" s="218"/>
      <c r="AI200" s="219" t="s">
        <v>3257</v>
      </c>
      <c r="AJ200" s="218"/>
      <c r="AK200" s="218"/>
      <c r="AL200" s="218"/>
      <c r="AM200" s="218"/>
      <c r="AN200" s="230">
        <f t="shared" si="10"/>
        <v>111</v>
      </c>
      <c r="AO200" s="220">
        <v>177.63866126298072</v>
      </c>
      <c r="AP200" s="226">
        <f t="shared" si="11"/>
        <v>37</v>
      </c>
      <c r="AQ200" s="228">
        <v>74</v>
      </c>
    </row>
    <row r="201" spans="1:43" ht="17.25">
      <c r="A201" s="160" t="s">
        <v>1067</v>
      </c>
      <c r="B201" s="161">
        <v>430995</v>
      </c>
      <c r="C201" s="162">
        <v>0.46519729766570195</v>
      </c>
      <c r="D201" s="163">
        <v>3976</v>
      </c>
      <c r="E201" s="164">
        <v>0.0023343110935880214</v>
      </c>
      <c r="F201" s="165">
        <v>2653.06</v>
      </c>
      <c r="G201" s="169">
        <f>B_DADOS1!$B$4*B_DADOS!E201</f>
        <v>5602.346624611251</v>
      </c>
      <c r="H201" s="178">
        <f t="shared" si="9"/>
        <v>8255.40662461125</v>
      </c>
      <c r="I201" s="179" t="s">
        <v>305</v>
      </c>
      <c r="J201" s="222" t="s">
        <v>4514</v>
      </c>
      <c r="K201" s="181" t="s">
        <v>4152</v>
      </c>
      <c r="L201" s="182" t="s">
        <v>840</v>
      </c>
      <c r="M201" s="182" t="s">
        <v>1442</v>
      </c>
      <c r="N201" s="182" t="s">
        <v>1443</v>
      </c>
      <c r="O201" s="183" t="s">
        <v>1444</v>
      </c>
      <c r="P201" s="184" t="s">
        <v>104</v>
      </c>
      <c r="Q201" s="185" t="s">
        <v>4062</v>
      </c>
      <c r="R201" s="186">
        <v>394</v>
      </c>
      <c r="S201" s="187" t="s">
        <v>3265</v>
      </c>
      <c r="T201" s="187" t="s">
        <v>3255</v>
      </c>
      <c r="U201" s="188">
        <v>54</v>
      </c>
      <c r="V201" s="179" t="s">
        <v>1194</v>
      </c>
      <c r="W201" s="187" t="s">
        <v>1444</v>
      </c>
      <c r="X201" s="189">
        <v>99320000</v>
      </c>
      <c r="Y201" s="190"/>
      <c r="Z201" s="210">
        <v>14308989000100</v>
      </c>
      <c r="AA201" s="217"/>
      <c r="AB201" s="218"/>
      <c r="AC201" s="218"/>
      <c r="AD201" s="218"/>
      <c r="AE201" s="218"/>
      <c r="AF201" s="219"/>
      <c r="AG201" s="218"/>
      <c r="AH201" s="218"/>
      <c r="AI201" s="219" t="s">
        <v>3257</v>
      </c>
      <c r="AJ201" s="218"/>
      <c r="AK201" s="218"/>
      <c r="AL201" s="218"/>
      <c r="AM201" s="218"/>
      <c r="AN201" s="230">
        <f t="shared" si="10"/>
        <v>139.5</v>
      </c>
      <c r="AO201" s="220">
        <v>222.87319234223528</v>
      </c>
      <c r="AP201" s="226">
        <f t="shared" si="11"/>
        <v>46.5</v>
      </c>
      <c r="AQ201" s="227">
        <v>93</v>
      </c>
    </row>
    <row r="202" spans="1:43" ht="17.25">
      <c r="A202" s="160" t="s">
        <v>1068</v>
      </c>
      <c r="B202" s="161">
        <v>431000</v>
      </c>
      <c r="C202" s="162">
        <v>0.2652255504372617</v>
      </c>
      <c r="D202" s="163">
        <v>21020</v>
      </c>
      <c r="E202" s="164">
        <v>0.0017084995176851283</v>
      </c>
      <c r="F202" s="165">
        <v>2653.06</v>
      </c>
      <c r="G202" s="169">
        <f>B_DADOS1!$B$4*B_DADOS!E202</f>
        <v>4100.398842444308</v>
      </c>
      <c r="H202" s="178">
        <f t="shared" si="9"/>
        <v>6753.458842444308</v>
      </c>
      <c r="I202" s="179" t="s">
        <v>306</v>
      </c>
      <c r="J202" s="222" t="s">
        <v>4515</v>
      </c>
      <c r="K202" s="181" t="s">
        <v>4152</v>
      </c>
      <c r="L202" s="182" t="s">
        <v>841</v>
      </c>
      <c r="M202" s="182" t="s">
        <v>1445</v>
      </c>
      <c r="N202" s="182" t="s">
        <v>1446</v>
      </c>
      <c r="O202" s="183" t="s">
        <v>1447</v>
      </c>
      <c r="P202" s="184" t="s">
        <v>104</v>
      </c>
      <c r="Q202" s="185" t="s">
        <v>4063</v>
      </c>
      <c r="R202" s="186">
        <v>702</v>
      </c>
      <c r="S202" s="187"/>
      <c r="T202" s="187" t="s">
        <v>3255</v>
      </c>
      <c r="U202" s="188">
        <v>54</v>
      </c>
      <c r="V202" s="179" t="s">
        <v>1195</v>
      </c>
      <c r="W202" s="187" t="s">
        <v>1447</v>
      </c>
      <c r="X202" s="189">
        <v>98200000</v>
      </c>
      <c r="Y202" s="190"/>
      <c r="Z202" s="210">
        <v>13531380000132</v>
      </c>
      <c r="AA202" s="217"/>
      <c r="AB202" s="218"/>
      <c r="AC202" s="218"/>
      <c r="AD202" s="218"/>
      <c r="AE202" s="218"/>
      <c r="AF202" s="219"/>
      <c r="AG202" s="218"/>
      <c r="AH202" s="218"/>
      <c r="AI202" s="219" t="s">
        <v>3257</v>
      </c>
      <c r="AJ202" s="218"/>
      <c r="AK202" s="218"/>
      <c r="AL202" s="218"/>
      <c r="AM202" s="218"/>
      <c r="AN202" s="230">
        <f t="shared" si="10"/>
        <v>127.5</v>
      </c>
      <c r="AO202" s="220">
        <v>203.07649171937933</v>
      </c>
      <c r="AP202" s="226">
        <f t="shared" si="11"/>
        <v>42.5</v>
      </c>
      <c r="AQ202" s="228">
        <v>85</v>
      </c>
    </row>
    <row r="203" spans="1:43" ht="17.25">
      <c r="A203" s="160" t="s">
        <v>1069</v>
      </c>
      <c r="B203" s="161">
        <v>431010</v>
      </c>
      <c r="C203" s="162">
        <v>0.297189014068672</v>
      </c>
      <c r="D203" s="163">
        <v>33898</v>
      </c>
      <c r="E203" s="164">
        <v>0.0020566645240835037</v>
      </c>
      <c r="F203" s="165">
        <v>2653.06</v>
      </c>
      <c r="G203" s="169">
        <f>B_DADOS1!$B$4*B_DADOS!E203</f>
        <v>4935.994857800409</v>
      </c>
      <c r="H203" s="178">
        <f t="shared" si="9"/>
        <v>7589.054857800409</v>
      </c>
      <c r="I203" s="179" t="s">
        <v>307</v>
      </c>
      <c r="J203" s="222" t="s">
        <v>1448</v>
      </c>
      <c r="K203" s="181" t="s">
        <v>4154</v>
      </c>
      <c r="L203" s="182" t="s">
        <v>842</v>
      </c>
      <c r="M203" s="182" t="s">
        <v>1449</v>
      </c>
      <c r="N203" s="182" t="s">
        <v>1450</v>
      </c>
      <c r="O203" s="183" t="s">
        <v>1451</v>
      </c>
      <c r="P203" s="184" t="s">
        <v>104</v>
      </c>
      <c r="Q203" s="185" t="s">
        <v>4064</v>
      </c>
      <c r="R203" s="186">
        <v>228</v>
      </c>
      <c r="S203" s="187" t="s">
        <v>3258</v>
      </c>
      <c r="T203" s="187" t="s">
        <v>3255</v>
      </c>
      <c r="U203" s="188">
        <v>51</v>
      </c>
      <c r="V203" s="179" t="s">
        <v>1196</v>
      </c>
      <c r="W203" s="187" t="s">
        <v>1451</v>
      </c>
      <c r="X203" s="189">
        <v>95650000</v>
      </c>
      <c r="Y203" s="190"/>
      <c r="Z203" s="210">
        <v>14211500000187</v>
      </c>
      <c r="AA203" s="217"/>
      <c r="AB203" s="218"/>
      <c r="AC203" s="218"/>
      <c r="AD203" s="218"/>
      <c r="AE203" s="218"/>
      <c r="AF203" s="219"/>
      <c r="AG203" s="218"/>
      <c r="AH203" s="218"/>
      <c r="AI203" s="219" t="s">
        <v>3257</v>
      </c>
      <c r="AJ203" s="218"/>
      <c r="AK203" s="218"/>
      <c r="AL203" s="218"/>
      <c r="AM203" s="218"/>
      <c r="AN203" s="230">
        <f t="shared" si="10"/>
        <v>105</v>
      </c>
      <c r="AO203" s="220">
        <v>167.14745935669612</v>
      </c>
      <c r="AP203" s="226">
        <f t="shared" si="11"/>
        <v>35</v>
      </c>
      <c r="AQ203" s="227">
        <v>70</v>
      </c>
    </row>
    <row r="204" spans="1:43" ht="17.25">
      <c r="A204" s="160" t="s">
        <v>1070</v>
      </c>
      <c r="B204" s="161">
        <v>431020</v>
      </c>
      <c r="C204" s="162">
        <v>0.29279734502746796</v>
      </c>
      <c r="D204" s="163">
        <v>85685</v>
      </c>
      <c r="E204" s="164">
        <v>0.0023286673226922258</v>
      </c>
      <c r="F204" s="165">
        <v>2653.06</v>
      </c>
      <c r="G204" s="169">
        <f>B_DADOS1!$B$4*B_DADOS!E204</f>
        <v>5588.801574461342</v>
      </c>
      <c r="H204" s="178">
        <f t="shared" si="9"/>
        <v>8241.861574461342</v>
      </c>
      <c r="I204" s="179" t="s">
        <v>308</v>
      </c>
      <c r="J204" s="222" t="s">
        <v>4516</v>
      </c>
      <c r="K204" s="181" t="s">
        <v>4153</v>
      </c>
      <c r="L204" s="182" t="s">
        <v>843</v>
      </c>
      <c r="M204" s="182" t="s">
        <v>1452</v>
      </c>
      <c r="N204" s="182" t="s">
        <v>1453</v>
      </c>
      <c r="O204" s="183" t="s">
        <v>1454</v>
      </c>
      <c r="P204" s="184" t="s">
        <v>104</v>
      </c>
      <c r="Q204" s="185" t="s">
        <v>4065</v>
      </c>
      <c r="R204" s="186">
        <v>251</v>
      </c>
      <c r="S204" s="187"/>
      <c r="T204" s="187" t="s">
        <v>3255</v>
      </c>
      <c r="U204" s="188">
        <v>55</v>
      </c>
      <c r="V204" s="179" t="s">
        <v>1197</v>
      </c>
      <c r="W204" s="187" t="s">
        <v>1454</v>
      </c>
      <c r="X204" s="189">
        <v>98700000</v>
      </c>
      <c r="Y204" s="190"/>
      <c r="Z204" s="210">
        <v>14381386000133</v>
      </c>
      <c r="AA204" s="217"/>
      <c r="AB204" s="218"/>
      <c r="AC204" s="218"/>
      <c r="AD204" s="218"/>
      <c r="AE204" s="218"/>
      <c r="AF204" s="219"/>
      <c r="AG204" s="218"/>
      <c r="AH204" s="218"/>
      <c r="AI204" s="219" t="s">
        <v>3257</v>
      </c>
      <c r="AJ204" s="218"/>
      <c r="AK204" s="218"/>
      <c r="AL204" s="218"/>
      <c r="AM204" s="218"/>
      <c r="AN204" s="230">
        <f t="shared" si="10"/>
        <v>189</v>
      </c>
      <c r="AO204" s="220">
        <v>301.47809965211206</v>
      </c>
      <c r="AP204" s="226">
        <f t="shared" si="11"/>
        <v>63</v>
      </c>
      <c r="AQ204" s="227">
        <v>126</v>
      </c>
    </row>
    <row r="205" spans="1:43" ht="17.25">
      <c r="A205" s="160" t="s">
        <v>1071</v>
      </c>
      <c r="B205" s="161">
        <v>431030</v>
      </c>
      <c r="C205" s="162">
        <v>0.2722603782736904</v>
      </c>
      <c r="D205" s="163">
        <v>3985</v>
      </c>
      <c r="E205" s="164">
        <v>0.0013666373533633576</v>
      </c>
      <c r="F205" s="165">
        <v>2653.06</v>
      </c>
      <c r="G205" s="169">
        <f>B_DADOS1!$B$4*B_DADOS!E205</f>
        <v>3279.929648072058</v>
      </c>
      <c r="H205" s="178">
        <f t="shared" si="9"/>
        <v>5932.989648072058</v>
      </c>
      <c r="I205" s="179" t="s">
        <v>309</v>
      </c>
      <c r="J205" s="222" t="s">
        <v>4517</v>
      </c>
      <c r="K205" s="181" t="s">
        <v>4154</v>
      </c>
      <c r="L205" s="182" t="s">
        <v>844</v>
      </c>
      <c r="M205" s="182" t="s">
        <v>1455</v>
      </c>
      <c r="N205" s="182" t="s">
        <v>1456</v>
      </c>
      <c r="O205" s="183" t="s">
        <v>1457</v>
      </c>
      <c r="P205" s="184" t="s">
        <v>104</v>
      </c>
      <c r="Q205" s="185" t="s">
        <v>4066</v>
      </c>
      <c r="R205" s="186">
        <v>638</v>
      </c>
      <c r="S205" s="187" t="s">
        <v>3258</v>
      </c>
      <c r="T205" s="187" t="s">
        <v>3255</v>
      </c>
      <c r="U205" s="188">
        <v>51</v>
      </c>
      <c r="V205" s="179" t="s">
        <v>1198</v>
      </c>
      <c r="W205" s="187" t="s">
        <v>1457</v>
      </c>
      <c r="X205" s="189">
        <v>95990000</v>
      </c>
      <c r="Y205" s="190"/>
      <c r="Z205" s="210">
        <v>14301874000193</v>
      </c>
      <c r="AA205" s="217"/>
      <c r="AB205" s="218"/>
      <c r="AC205" s="218"/>
      <c r="AD205" s="218"/>
      <c r="AE205" s="218"/>
      <c r="AF205" s="219"/>
      <c r="AG205" s="218"/>
      <c r="AH205" s="218"/>
      <c r="AI205" s="219" t="s">
        <v>3257</v>
      </c>
      <c r="AJ205" s="218"/>
      <c r="AK205" s="218"/>
      <c r="AL205" s="218"/>
      <c r="AM205" s="218"/>
      <c r="AN205" s="230">
        <f t="shared" si="10"/>
        <v>96</v>
      </c>
      <c r="AO205" s="220">
        <v>153.99931101475354</v>
      </c>
      <c r="AP205" s="226">
        <f t="shared" si="11"/>
        <v>32</v>
      </c>
      <c r="AQ205" s="227">
        <v>64</v>
      </c>
    </row>
    <row r="206" spans="1:43" ht="17.25">
      <c r="A206" s="160" t="s">
        <v>1072</v>
      </c>
      <c r="B206" s="161">
        <v>431033</v>
      </c>
      <c r="C206" s="162">
        <v>0.4362533208310616</v>
      </c>
      <c r="D206" s="163">
        <v>21046</v>
      </c>
      <c r="E206" s="164">
        <v>0.0028107277095980624</v>
      </c>
      <c r="F206" s="165">
        <v>2653.06</v>
      </c>
      <c r="G206" s="169">
        <f>B_DADOS1!$B$4*B_DADOS!E206</f>
        <v>6745.74650303535</v>
      </c>
      <c r="H206" s="178">
        <f t="shared" si="9"/>
        <v>9398.80650303535</v>
      </c>
      <c r="I206" s="179" t="s">
        <v>310</v>
      </c>
      <c r="J206" s="222" t="s">
        <v>1458</v>
      </c>
      <c r="K206" s="181" t="s">
        <v>4154</v>
      </c>
      <c r="L206" s="182" t="s">
        <v>845</v>
      </c>
      <c r="M206" s="182" t="s">
        <v>1459</v>
      </c>
      <c r="N206" s="182" t="s">
        <v>1460</v>
      </c>
      <c r="O206" s="183" t="s">
        <v>1461</v>
      </c>
      <c r="P206" s="184" t="s">
        <v>104</v>
      </c>
      <c r="Q206" s="185" t="s">
        <v>4067</v>
      </c>
      <c r="R206" s="186">
        <v>1043</v>
      </c>
      <c r="S206" s="187" t="s">
        <v>3260</v>
      </c>
      <c r="T206" s="187" t="s">
        <v>3255</v>
      </c>
      <c r="U206" s="188">
        <v>51</v>
      </c>
      <c r="V206" s="179" t="s">
        <v>1199</v>
      </c>
      <c r="W206" s="187" t="s">
        <v>1461</v>
      </c>
      <c r="X206" s="189">
        <v>95625000</v>
      </c>
      <c r="Y206" s="190"/>
      <c r="Z206" s="210">
        <v>14198054000118</v>
      </c>
      <c r="AA206" s="217"/>
      <c r="AB206" s="218"/>
      <c r="AC206" s="218"/>
      <c r="AD206" s="218"/>
      <c r="AE206" s="218"/>
      <c r="AF206" s="219"/>
      <c r="AG206" s="218"/>
      <c r="AH206" s="218"/>
      <c r="AI206" s="219" t="s">
        <v>3257</v>
      </c>
      <c r="AJ206" s="218"/>
      <c r="AK206" s="218"/>
      <c r="AL206" s="218"/>
      <c r="AM206" s="218"/>
      <c r="AN206" s="230">
        <f t="shared" si="10"/>
        <v>123</v>
      </c>
      <c r="AO206" s="220">
        <v>197.792979730369</v>
      </c>
      <c r="AP206" s="226">
        <f t="shared" si="11"/>
        <v>41</v>
      </c>
      <c r="AQ206" s="227">
        <v>82</v>
      </c>
    </row>
    <row r="207" spans="1:43" ht="17.25">
      <c r="A207" s="160" t="s">
        <v>1073</v>
      </c>
      <c r="B207" s="161">
        <v>431036</v>
      </c>
      <c r="C207" s="162">
        <v>0.24311275257139514</v>
      </c>
      <c r="D207" s="163">
        <v>3204</v>
      </c>
      <c r="E207" s="164">
        <v>0.001181044362726468</v>
      </c>
      <c r="F207" s="165">
        <v>2653.06</v>
      </c>
      <c r="G207" s="169">
        <f>B_DADOS1!$B$4*B_DADOS!E207</f>
        <v>2834.5064705435234</v>
      </c>
      <c r="H207" s="178">
        <f t="shared" si="9"/>
        <v>5487.566470543523</v>
      </c>
      <c r="I207" s="179" t="s">
        <v>311</v>
      </c>
      <c r="J207" s="222" t="s">
        <v>1462</v>
      </c>
      <c r="K207" s="181" t="s">
        <v>4154</v>
      </c>
      <c r="L207" s="182" t="s">
        <v>846</v>
      </c>
      <c r="M207" s="182" t="s">
        <v>1463</v>
      </c>
      <c r="N207" s="182" t="s">
        <v>1464</v>
      </c>
      <c r="O207" s="183" t="s">
        <v>1465</v>
      </c>
      <c r="P207" s="184" t="s">
        <v>104</v>
      </c>
      <c r="Q207" s="185" t="s">
        <v>4068</v>
      </c>
      <c r="R207" s="186">
        <v>870</v>
      </c>
      <c r="S207" s="187" t="s">
        <v>1466</v>
      </c>
      <c r="T207" s="187" t="s">
        <v>3255</v>
      </c>
      <c r="U207" s="188">
        <v>51</v>
      </c>
      <c r="V207" s="179" t="s">
        <v>1200</v>
      </c>
      <c r="W207" s="187" t="s">
        <v>1465</v>
      </c>
      <c r="X207" s="189">
        <v>95885000</v>
      </c>
      <c r="Y207" s="190"/>
      <c r="Z207" s="210">
        <v>14308801000123</v>
      </c>
      <c r="AA207" s="217"/>
      <c r="AB207" s="218"/>
      <c r="AC207" s="218"/>
      <c r="AD207" s="218"/>
      <c r="AE207" s="218"/>
      <c r="AF207" s="219"/>
      <c r="AG207" s="218"/>
      <c r="AH207" s="218"/>
      <c r="AI207" s="219" t="s">
        <v>3257</v>
      </c>
      <c r="AJ207" s="218"/>
      <c r="AK207" s="218"/>
      <c r="AL207" s="218"/>
      <c r="AM207" s="218"/>
      <c r="AN207" s="230">
        <f t="shared" si="10"/>
        <v>91.5</v>
      </c>
      <c r="AO207" s="220">
        <v>145.24523182359073</v>
      </c>
      <c r="AP207" s="226">
        <f t="shared" si="11"/>
        <v>30.5</v>
      </c>
      <c r="AQ207" s="227">
        <v>61</v>
      </c>
    </row>
    <row r="208" spans="1:43" ht="17.25">
      <c r="A208" s="160" t="s">
        <v>1074</v>
      </c>
      <c r="B208" s="161">
        <v>431040</v>
      </c>
      <c r="C208" s="162">
        <v>0.3729756480261633</v>
      </c>
      <c r="D208" s="163">
        <v>6903</v>
      </c>
      <c r="E208" s="164">
        <v>0.0020330157939937557</v>
      </c>
      <c r="F208" s="165">
        <v>2653.06</v>
      </c>
      <c r="G208" s="169">
        <f>B_DADOS1!$B$4*B_DADOS!E208</f>
        <v>4879.237905585013</v>
      </c>
      <c r="H208" s="178">
        <f t="shared" si="9"/>
        <v>7532.297905585014</v>
      </c>
      <c r="I208" s="179" t="s">
        <v>312</v>
      </c>
      <c r="J208" s="222" t="s">
        <v>4526</v>
      </c>
      <c r="K208" s="181" t="s">
        <v>4153</v>
      </c>
      <c r="L208" s="182" t="s">
        <v>847</v>
      </c>
      <c r="M208" s="182" t="s">
        <v>1467</v>
      </c>
      <c r="N208" s="182" t="s">
        <v>1468</v>
      </c>
      <c r="O208" s="183" t="s">
        <v>1469</v>
      </c>
      <c r="P208" s="184" t="s">
        <v>104</v>
      </c>
      <c r="Q208" s="185" t="s">
        <v>4069</v>
      </c>
      <c r="R208" s="186">
        <v>1348</v>
      </c>
      <c r="S208" s="187" t="s">
        <v>1470</v>
      </c>
      <c r="T208" s="187" t="s">
        <v>3255</v>
      </c>
      <c r="U208" s="188">
        <v>55</v>
      </c>
      <c r="V208" s="179" t="s">
        <v>1201</v>
      </c>
      <c r="W208" s="187" t="s">
        <v>1469</v>
      </c>
      <c r="X208" s="189">
        <v>98915000</v>
      </c>
      <c r="Y208" s="190"/>
      <c r="Z208" s="210">
        <v>14427825000100</v>
      </c>
      <c r="AA208" s="217"/>
      <c r="AB208" s="218"/>
      <c r="AC208" s="218"/>
      <c r="AD208" s="218"/>
      <c r="AE208" s="218"/>
      <c r="AF208" s="219"/>
      <c r="AG208" s="218"/>
      <c r="AH208" s="218"/>
      <c r="AI208" s="219" t="s">
        <v>3257</v>
      </c>
      <c r="AJ208" s="218"/>
      <c r="AK208" s="218"/>
      <c r="AL208" s="218"/>
      <c r="AM208" s="218"/>
      <c r="AN208" s="230">
        <f t="shared" si="10"/>
        <v>133.5</v>
      </c>
      <c r="AO208" s="220">
        <v>214.24565689468773</v>
      </c>
      <c r="AP208" s="226">
        <f t="shared" si="11"/>
        <v>44.5</v>
      </c>
      <c r="AQ208" s="227">
        <v>89</v>
      </c>
    </row>
    <row r="209" spans="1:43" ht="17.25">
      <c r="A209" s="160" t="s">
        <v>1075</v>
      </c>
      <c r="B209" s="161">
        <v>431041</v>
      </c>
      <c r="C209" s="162">
        <v>0.4651877086496356</v>
      </c>
      <c r="D209" s="163">
        <v>2352</v>
      </c>
      <c r="E209" s="164">
        <v>0.002157488170304556</v>
      </c>
      <c r="F209" s="165">
        <v>2653.06</v>
      </c>
      <c r="G209" s="169">
        <f>B_DADOS1!$B$4*B_DADOS!E209</f>
        <v>5177.971608730934</v>
      </c>
      <c r="H209" s="178">
        <f t="shared" si="9"/>
        <v>7831.031608730935</v>
      </c>
      <c r="I209" s="179" t="s">
        <v>313</v>
      </c>
      <c r="J209" s="222" t="s">
        <v>4527</v>
      </c>
      <c r="K209" s="181" t="s">
        <v>4153</v>
      </c>
      <c r="L209" s="182" t="s">
        <v>848</v>
      </c>
      <c r="M209" s="182" t="s">
        <v>1471</v>
      </c>
      <c r="N209" s="182" t="s">
        <v>1472</v>
      </c>
      <c r="O209" s="183" t="s">
        <v>1473</v>
      </c>
      <c r="P209" s="184" t="s">
        <v>104</v>
      </c>
      <c r="Q209" s="185" t="s">
        <v>4070</v>
      </c>
      <c r="R209" s="186">
        <v>205</v>
      </c>
      <c r="S209" s="187" t="s">
        <v>3258</v>
      </c>
      <c r="T209" s="187" t="s">
        <v>3255</v>
      </c>
      <c r="U209" s="188">
        <v>55</v>
      </c>
      <c r="V209" s="179" t="s">
        <v>1202</v>
      </c>
      <c r="W209" s="187" t="s">
        <v>1473</v>
      </c>
      <c r="X209" s="189">
        <v>98765000</v>
      </c>
      <c r="Y209" s="190"/>
      <c r="Z209" s="210">
        <v>14271366000100</v>
      </c>
      <c r="AA209" s="217"/>
      <c r="AB209" s="218"/>
      <c r="AC209" s="218"/>
      <c r="AD209" s="218"/>
      <c r="AE209" s="218"/>
      <c r="AF209" s="219"/>
      <c r="AG209" s="218"/>
      <c r="AH209" s="218"/>
      <c r="AI209" s="219" t="s">
        <v>3257</v>
      </c>
      <c r="AJ209" s="218"/>
      <c r="AK209" s="218"/>
      <c r="AL209" s="218"/>
      <c r="AM209" s="218"/>
      <c r="AN209" s="230">
        <f t="shared" si="10"/>
        <v>105</v>
      </c>
      <c r="AO209" s="220">
        <v>167.03939459523232</v>
      </c>
      <c r="AP209" s="226">
        <f t="shared" si="11"/>
        <v>35</v>
      </c>
      <c r="AQ209" s="227">
        <v>70</v>
      </c>
    </row>
    <row r="210" spans="1:43" ht="17.25">
      <c r="A210" s="160" t="s">
        <v>1076</v>
      </c>
      <c r="B210" s="161">
        <v>431043</v>
      </c>
      <c r="C210" s="162">
        <v>0.30545671537658464</v>
      </c>
      <c r="D210" s="163">
        <v>6220</v>
      </c>
      <c r="E210" s="164">
        <v>0.0016391655933319777</v>
      </c>
      <c r="F210" s="165">
        <v>2653.06</v>
      </c>
      <c r="G210" s="169">
        <f>B_DADOS1!$B$4*B_DADOS!E210</f>
        <v>3933.9974239967464</v>
      </c>
      <c r="H210" s="178">
        <f t="shared" si="9"/>
        <v>6587.057423996746</v>
      </c>
      <c r="I210" s="179" t="s">
        <v>314</v>
      </c>
      <c r="J210" s="222" t="s">
        <v>1474</v>
      </c>
      <c r="K210" s="181" t="s">
        <v>4152</v>
      </c>
      <c r="L210" s="182" t="s">
        <v>849</v>
      </c>
      <c r="M210" s="182" t="s">
        <v>1475</v>
      </c>
      <c r="N210" s="182" t="s">
        <v>1476</v>
      </c>
      <c r="O210" s="183" t="s">
        <v>1477</v>
      </c>
      <c r="P210" s="184" t="s">
        <v>104</v>
      </c>
      <c r="Q210" s="185" t="s">
        <v>4071</v>
      </c>
      <c r="R210" s="186">
        <v>1060</v>
      </c>
      <c r="S210" s="187" t="s">
        <v>3258</v>
      </c>
      <c r="T210" s="187" t="s">
        <v>3255</v>
      </c>
      <c r="U210" s="188">
        <v>54</v>
      </c>
      <c r="V210" s="179" t="s">
        <v>1203</v>
      </c>
      <c r="W210" s="187" t="s">
        <v>1477</v>
      </c>
      <c r="X210" s="189">
        <v>95240000</v>
      </c>
      <c r="Y210" s="190"/>
      <c r="Z210" s="210">
        <v>18213944000102</v>
      </c>
      <c r="AA210" s="217"/>
      <c r="AB210" s="218"/>
      <c r="AC210" s="218"/>
      <c r="AD210" s="218"/>
      <c r="AE210" s="218"/>
      <c r="AF210" s="219"/>
      <c r="AG210" s="218"/>
      <c r="AH210" s="218"/>
      <c r="AI210" s="219" t="s">
        <v>3257</v>
      </c>
      <c r="AJ210" s="218"/>
      <c r="AK210" s="218"/>
      <c r="AL210" s="218"/>
      <c r="AM210" s="218"/>
      <c r="AN210" s="230">
        <f t="shared" si="10"/>
        <v>82.5</v>
      </c>
      <c r="AO210" s="220">
        <v>131.54389724210645</v>
      </c>
      <c r="AP210" s="226">
        <f t="shared" si="11"/>
        <v>27.5</v>
      </c>
      <c r="AQ210" s="227">
        <v>55</v>
      </c>
    </row>
    <row r="211" spans="1:43" ht="17.25">
      <c r="A211" s="160" t="s">
        <v>1077</v>
      </c>
      <c r="B211" s="161">
        <v>431046</v>
      </c>
      <c r="C211" s="162">
        <v>0.24014231887396592</v>
      </c>
      <c r="D211" s="163">
        <v>1917</v>
      </c>
      <c r="E211" s="164">
        <v>0.0010801065787094074</v>
      </c>
      <c r="F211" s="165">
        <v>2653.06</v>
      </c>
      <c r="G211" s="169">
        <f>B_DADOS1!$B$4*B_DADOS!E211</f>
        <v>2592.255788902578</v>
      </c>
      <c r="H211" s="178">
        <f t="shared" si="9"/>
        <v>5245.315788902578</v>
      </c>
      <c r="I211" s="179" t="s">
        <v>315</v>
      </c>
      <c r="J211" s="222" t="s">
        <v>1478</v>
      </c>
      <c r="K211" s="181" t="s">
        <v>4152</v>
      </c>
      <c r="L211" s="182" t="s">
        <v>850</v>
      </c>
      <c r="M211" s="182" t="s">
        <v>1479</v>
      </c>
      <c r="N211" s="182" t="s">
        <v>1480</v>
      </c>
      <c r="O211" s="183"/>
      <c r="P211" s="184" t="s">
        <v>104</v>
      </c>
      <c r="Q211" s="185"/>
      <c r="R211" s="186"/>
      <c r="S211" s="187"/>
      <c r="T211" s="187"/>
      <c r="U211" s="188"/>
      <c r="V211" s="179" t="s">
        <v>3412</v>
      </c>
      <c r="W211" s="187"/>
      <c r="X211" s="189"/>
      <c r="Y211" s="190"/>
      <c r="Z211" s="210"/>
      <c r="AA211" s="217"/>
      <c r="AB211" s="218"/>
      <c r="AC211" s="218"/>
      <c r="AD211" s="218"/>
      <c r="AE211" s="218"/>
      <c r="AF211" s="219"/>
      <c r="AG211" s="218"/>
      <c r="AH211" s="218"/>
      <c r="AI211" s="219"/>
      <c r="AJ211" s="218"/>
      <c r="AK211" s="218"/>
      <c r="AL211" s="218"/>
      <c r="AM211" s="218"/>
      <c r="AN211" s="230">
        <f t="shared" si="10"/>
        <v>45</v>
      </c>
      <c r="AO211" s="220">
        <v>72.84824475657572</v>
      </c>
      <c r="AP211" s="226">
        <f t="shared" si="11"/>
        <v>15</v>
      </c>
      <c r="AQ211" s="227">
        <v>30</v>
      </c>
    </row>
    <row r="212" spans="1:43" ht="17.25">
      <c r="A212" s="160" t="s">
        <v>1078</v>
      </c>
      <c r="B212" s="161">
        <v>431050</v>
      </c>
      <c r="C212" s="162">
        <v>0.4256682455046804</v>
      </c>
      <c r="D212" s="163">
        <v>8099</v>
      </c>
      <c r="E212" s="164">
        <v>0.0023765149879681623</v>
      </c>
      <c r="F212" s="165">
        <v>2653.06</v>
      </c>
      <c r="G212" s="169">
        <f>B_DADOS1!$B$4*B_DADOS!E212</f>
        <v>5703.635971123589</v>
      </c>
      <c r="H212" s="178">
        <f t="shared" si="9"/>
        <v>8356.695971123589</v>
      </c>
      <c r="I212" s="179" t="s">
        <v>316</v>
      </c>
      <c r="J212" s="222" t="s">
        <v>4518</v>
      </c>
      <c r="K212" s="181" t="s">
        <v>4153</v>
      </c>
      <c r="L212" s="182" t="s">
        <v>851</v>
      </c>
      <c r="M212" s="182" t="s">
        <v>1481</v>
      </c>
      <c r="N212" s="182" t="s">
        <v>1482</v>
      </c>
      <c r="O212" s="183" t="s">
        <v>1483</v>
      </c>
      <c r="P212" s="184" t="s">
        <v>104</v>
      </c>
      <c r="Q212" s="185" t="s">
        <v>4072</v>
      </c>
      <c r="R212" s="186">
        <v>141</v>
      </c>
      <c r="S212" s="187" t="s">
        <v>1484</v>
      </c>
      <c r="T212" s="187" t="s">
        <v>3255</v>
      </c>
      <c r="U212" s="188">
        <v>55</v>
      </c>
      <c r="V212" s="179" t="s">
        <v>1204</v>
      </c>
      <c r="W212" s="187" t="s">
        <v>1483</v>
      </c>
      <c r="X212" s="189">
        <v>98460000</v>
      </c>
      <c r="Y212" s="190"/>
      <c r="Z212" s="210">
        <v>14332285000172</v>
      </c>
      <c r="AA212" s="217"/>
      <c r="AB212" s="218"/>
      <c r="AC212" s="218"/>
      <c r="AD212" s="218"/>
      <c r="AE212" s="218"/>
      <c r="AF212" s="219"/>
      <c r="AG212" s="218"/>
      <c r="AH212" s="218"/>
      <c r="AI212" s="219" t="s">
        <v>3257</v>
      </c>
      <c r="AJ212" s="218"/>
      <c r="AK212" s="218"/>
      <c r="AL212" s="218"/>
      <c r="AM212" s="218"/>
      <c r="AN212" s="230">
        <f t="shared" si="10"/>
        <v>156</v>
      </c>
      <c r="AO212" s="220">
        <v>248.54783905795804</v>
      </c>
      <c r="AP212" s="226">
        <f t="shared" si="11"/>
        <v>52</v>
      </c>
      <c r="AQ212" s="227">
        <v>104</v>
      </c>
    </row>
    <row r="213" spans="1:43" ht="17.25">
      <c r="A213" s="160" t="s">
        <v>1079</v>
      </c>
      <c r="B213" s="161">
        <v>431053</v>
      </c>
      <c r="C213" s="162">
        <v>0.35721288646418436</v>
      </c>
      <c r="D213" s="163">
        <v>5248</v>
      </c>
      <c r="E213" s="164">
        <v>0.0018686621372125212</v>
      </c>
      <c r="F213" s="165">
        <v>2653.06</v>
      </c>
      <c r="G213" s="169">
        <f>B_DADOS1!$B$4*B_DADOS!E213</f>
        <v>4484.789129310051</v>
      </c>
      <c r="H213" s="178">
        <f t="shared" si="9"/>
        <v>7137.849129310051</v>
      </c>
      <c r="I213" s="179" t="s">
        <v>317</v>
      </c>
      <c r="J213" s="222" t="s">
        <v>4519</v>
      </c>
      <c r="K213" s="181" t="s">
        <v>4153</v>
      </c>
      <c r="L213" s="182" t="s">
        <v>852</v>
      </c>
      <c r="M213" s="182" t="s">
        <v>1485</v>
      </c>
      <c r="N213" s="182" t="s">
        <v>1486</v>
      </c>
      <c r="O213" s="183" t="s">
        <v>1487</v>
      </c>
      <c r="P213" s="184" t="s">
        <v>104</v>
      </c>
      <c r="Q213" s="185" t="s">
        <v>4073</v>
      </c>
      <c r="R213" s="186">
        <v>811</v>
      </c>
      <c r="S213" s="187"/>
      <c r="T213" s="187" t="s">
        <v>3255</v>
      </c>
      <c r="U213" s="188">
        <v>55</v>
      </c>
      <c r="V213" s="179" t="s">
        <v>1205</v>
      </c>
      <c r="W213" s="187" t="s">
        <v>1487</v>
      </c>
      <c r="X213" s="189">
        <v>97185000</v>
      </c>
      <c r="Y213" s="190"/>
      <c r="Z213" s="210">
        <v>14269696000160</v>
      </c>
      <c r="AA213" s="217"/>
      <c r="AB213" s="218"/>
      <c r="AC213" s="218"/>
      <c r="AD213" s="218"/>
      <c r="AE213" s="218"/>
      <c r="AF213" s="219"/>
      <c r="AG213" s="218"/>
      <c r="AH213" s="218"/>
      <c r="AI213" s="219" t="s">
        <v>3257</v>
      </c>
      <c r="AJ213" s="218"/>
      <c r="AK213" s="218"/>
      <c r="AL213" s="218"/>
      <c r="AM213" s="218"/>
      <c r="AN213" s="230">
        <f t="shared" si="10"/>
        <v>136.5</v>
      </c>
      <c r="AO213" s="220">
        <v>219.16819785709964</v>
      </c>
      <c r="AP213" s="226">
        <f t="shared" si="11"/>
        <v>45.5</v>
      </c>
      <c r="AQ213" s="228">
        <v>91</v>
      </c>
    </row>
    <row r="214" spans="1:43" ht="17.25">
      <c r="A214" s="160" t="s">
        <v>1080</v>
      </c>
      <c r="B214" s="161">
        <v>431055</v>
      </c>
      <c r="C214" s="162">
        <v>0.46096127912317664</v>
      </c>
      <c r="D214" s="163">
        <v>3295</v>
      </c>
      <c r="E214" s="164">
        <v>0.0022487819839834503</v>
      </c>
      <c r="F214" s="165">
        <v>2653.06</v>
      </c>
      <c r="G214" s="169">
        <f>B_DADOS1!$B$4*B_DADOS!E214</f>
        <v>5397.076761560281</v>
      </c>
      <c r="H214" s="178">
        <f t="shared" si="9"/>
        <v>8050.136761560281</v>
      </c>
      <c r="I214" s="179" t="s">
        <v>318</v>
      </c>
      <c r="J214" s="222" t="s">
        <v>4520</v>
      </c>
      <c r="K214" s="181" t="s">
        <v>4153</v>
      </c>
      <c r="L214" s="182" t="s">
        <v>853</v>
      </c>
      <c r="M214" s="182" t="s">
        <v>1488</v>
      </c>
      <c r="N214" s="182" t="s">
        <v>1489</v>
      </c>
      <c r="O214" s="183" t="s">
        <v>1490</v>
      </c>
      <c r="P214" s="184" t="s">
        <v>104</v>
      </c>
      <c r="Q214" s="185" t="s">
        <v>4074</v>
      </c>
      <c r="R214" s="186">
        <v>1025</v>
      </c>
      <c r="S214" s="187" t="s">
        <v>3263</v>
      </c>
      <c r="T214" s="187" t="s">
        <v>3255</v>
      </c>
      <c r="U214" s="188">
        <v>55</v>
      </c>
      <c r="V214" s="179" t="s">
        <v>1206</v>
      </c>
      <c r="W214" s="187" t="s">
        <v>1490</v>
      </c>
      <c r="X214" s="189">
        <v>97685000</v>
      </c>
      <c r="Y214" s="190"/>
      <c r="Z214" s="210">
        <v>14333424000182</v>
      </c>
      <c r="AA214" s="217"/>
      <c r="AB214" s="218"/>
      <c r="AC214" s="218"/>
      <c r="AD214" s="218"/>
      <c r="AE214" s="218"/>
      <c r="AF214" s="219"/>
      <c r="AG214" s="218"/>
      <c r="AH214" s="218"/>
      <c r="AI214" s="219" t="s">
        <v>3257</v>
      </c>
      <c r="AJ214" s="218"/>
      <c r="AK214" s="218"/>
      <c r="AL214" s="218"/>
      <c r="AM214" s="218"/>
      <c r="AN214" s="230">
        <f t="shared" si="10"/>
        <v>115.5</v>
      </c>
      <c r="AO214" s="220">
        <v>184.02299354697064</v>
      </c>
      <c r="AP214" s="226">
        <f t="shared" si="11"/>
        <v>38.5</v>
      </c>
      <c r="AQ214" s="227">
        <v>77</v>
      </c>
    </row>
    <row r="215" spans="1:43" ht="17.25">
      <c r="A215" s="160" t="s">
        <v>1081</v>
      </c>
      <c r="B215" s="161">
        <v>431057</v>
      </c>
      <c r="C215" s="162">
        <v>0.3736044105626755</v>
      </c>
      <c r="D215" s="163">
        <v>2254</v>
      </c>
      <c r="E215" s="164">
        <v>0.0017217087069203935</v>
      </c>
      <c r="F215" s="165">
        <v>2653.06</v>
      </c>
      <c r="G215" s="169">
        <f>B_DADOS1!$B$4*B_DADOS!E215</f>
        <v>4132.100896608945</v>
      </c>
      <c r="H215" s="178">
        <f t="shared" si="9"/>
        <v>6785.160896608944</v>
      </c>
      <c r="I215" s="179" t="s">
        <v>319</v>
      </c>
      <c r="J215" s="222" t="s">
        <v>4521</v>
      </c>
      <c r="K215" s="181" t="s">
        <v>4154</v>
      </c>
      <c r="L215" s="182" t="s">
        <v>854</v>
      </c>
      <c r="M215" s="182" t="s">
        <v>1491</v>
      </c>
      <c r="N215" s="182" t="s">
        <v>1492</v>
      </c>
      <c r="O215" s="183" t="s">
        <v>1493</v>
      </c>
      <c r="P215" s="184" t="s">
        <v>104</v>
      </c>
      <c r="Q215" s="185" t="s">
        <v>4075</v>
      </c>
      <c r="R215" s="186">
        <v>995</v>
      </c>
      <c r="S215" s="187" t="s">
        <v>3263</v>
      </c>
      <c r="T215" s="187" t="s">
        <v>3255</v>
      </c>
      <c r="U215" s="188">
        <v>51</v>
      </c>
      <c r="V215" s="179" t="s">
        <v>1207</v>
      </c>
      <c r="W215" s="187" t="s">
        <v>1493</v>
      </c>
      <c r="X215" s="189">
        <v>95997000</v>
      </c>
      <c r="Y215" s="190"/>
      <c r="Z215" s="210">
        <v>13719566000110</v>
      </c>
      <c r="AA215" s="217"/>
      <c r="AB215" s="218"/>
      <c r="AC215" s="218"/>
      <c r="AD215" s="218"/>
      <c r="AE215" s="218"/>
      <c r="AF215" s="219"/>
      <c r="AG215" s="218"/>
      <c r="AH215" s="218"/>
      <c r="AI215" s="219" t="s">
        <v>3257</v>
      </c>
      <c r="AJ215" s="218"/>
      <c r="AK215" s="218"/>
      <c r="AL215" s="218"/>
      <c r="AM215" s="218"/>
      <c r="AN215" s="230">
        <f t="shared" si="10"/>
        <v>85.5</v>
      </c>
      <c r="AO215" s="220">
        <v>137.65530336830088</v>
      </c>
      <c r="AP215" s="226">
        <f t="shared" si="11"/>
        <v>28.5</v>
      </c>
      <c r="AQ215" s="227">
        <v>57</v>
      </c>
    </row>
    <row r="216" spans="1:43" ht="17.25">
      <c r="A216" s="160" t="s">
        <v>1082</v>
      </c>
      <c r="B216" s="161">
        <v>431060</v>
      </c>
      <c r="C216" s="162">
        <v>0.40328550476956054</v>
      </c>
      <c r="D216" s="163">
        <v>38820</v>
      </c>
      <c r="E216" s="164">
        <v>0.002848233148350573</v>
      </c>
      <c r="F216" s="165">
        <v>2653.06</v>
      </c>
      <c r="G216" s="169">
        <f>B_DADOS1!$B$4*B_DADOS!E216</f>
        <v>6835.759556041376</v>
      </c>
      <c r="H216" s="178">
        <f t="shared" si="9"/>
        <v>9488.819556041375</v>
      </c>
      <c r="I216" s="179" t="s">
        <v>320</v>
      </c>
      <c r="J216" s="222" t="s">
        <v>4522</v>
      </c>
      <c r="K216" s="181" t="s">
        <v>4153</v>
      </c>
      <c r="L216" s="182" t="s">
        <v>855</v>
      </c>
      <c r="M216" s="182" t="s">
        <v>1494</v>
      </c>
      <c r="N216" s="182" t="s">
        <v>1495</v>
      </c>
      <c r="O216" s="183" t="s">
        <v>1496</v>
      </c>
      <c r="P216" s="184" t="s">
        <v>104</v>
      </c>
      <c r="Q216" s="185" t="s">
        <v>4076</v>
      </c>
      <c r="R216" s="186">
        <v>1970</v>
      </c>
      <c r="S216" s="187" t="s">
        <v>4006</v>
      </c>
      <c r="T216" s="187" t="s">
        <v>3262</v>
      </c>
      <c r="U216" s="188">
        <v>55</v>
      </c>
      <c r="V216" s="179" t="s">
        <v>1208</v>
      </c>
      <c r="W216" s="187" t="s">
        <v>1496</v>
      </c>
      <c r="X216" s="189">
        <v>97650000</v>
      </c>
      <c r="Y216" s="190"/>
      <c r="Z216" s="210">
        <v>14769024000114</v>
      </c>
      <c r="AA216" s="217"/>
      <c r="AB216" s="218"/>
      <c r="AC216" s="218"/>
      <c r="AD216" s="218"/>
      <c r="AE216" s="218"/>
      <c r="AF216" s="219"/>
      <c r="AG216" s="218"/>
      <c r="AH216" s="218"/>
      <c r="AI216" s="219" t="s">
        <v>3257</v>
      </c>
      <c r="AJ216" s="218"/>
      <c r="AK216" s="218"/>
      <c r="AL216" s="218"/>
      <c r="AM216" s="218"/>
      <c r="AN216" s="230">
        <f t="shared" si="10"/>
        <v>160.5</v>
      </c>
      <c r="AO216" s="220">
        <v>255.76866386062116</v>
      </c>
      <c r="AP216" s="226">
        <f t="shared" si="11"/>
        <v>53.5</v>
      </c>
      <c r="AQ216" s="228">
        <v>107</v>
      </c>
    </row>
    <row r="217" spans="1:43" ht="17.25">
      <c r="A217" s="160" t="s">
        <v>1083</v>
      </c>
      <c r="B217" s="161">
        <v>431065</v>
      </c>
      <c r="C217" s="162">
        <v>0.4529954621694398</v>
      </c>
      <c r="D217" s="163">
        <v>2646</v>
      </c>
      <c r="E217" s="164">
        <v>0.002138390034882714</v>
      </c>
      <c r="F217" s="165">
        <v>2653.06</v>
      </c>
      <c r="G217" s="169">
        <f>B_DADOS1!$B$4*B_DADOS!E217</f>
        <v>5132.136083718513</v>
      </c>
      <c r="H217" s="178">
        <f t="shared" si="9"/>
        <v>7785.196083718512</v>
      </c>
      <c r="I217" s="179" t="s">
        <v>321</v>
      </c>
      <c r="J217" s="222" t="s">
        <v>4523</v>
      </c>
      <c r="K217" s="181" t="s">
        <v>4154</v>
      </c>
      <c r="L217" s="182" t="s">
        <v>856</v>
      </c>
      <c r="M217" s="182" t="s">
        <v>1497</v>
      </c>
      <c r="N217" s="182" t="s">
        <v>1498</v>
      </c>
      <c r="O217" s="183" t="s">
        <v>1499</v>
      </c>
      <c r="P217" s="184" t="s">
        <v>104</v>
      </c>
      <c r="Q217" s="185" t="s">
        <v>4077</v>
      </c>
      <c r="R217" s="186" t="s">
        <v>3266</v>
      </c>
      <c r="S217" s="187" t="s">
        <v>3263</v>
      </c>
      <c r="T217" s="187" t="s">
        <v>3255</v>
      </c>
      <c r="U217" s="188">
        <v>51</v>
      </c>
      <c r="V217" s="179" t="s">
        <v>1209</v>
      </c>
      <c r="W217" s="187" t="s">
        <v>1499</v>
      </c>
      <c r="X217" s="189">
        <v>95538000</v>
      </c>
      <c r="Y217" s="190"/>
      <c r="Z217" s="210">
        <v>14333886000108</v>
      </c>
      <c r="AA217" s="217"/>
      <c r="AB217" s="218"/>
      <c r="AC217" s="218"/>
      <c r="AD217" s="218"/>
      <c r="AE217" s="218"/>
      <c r="AF217" s="219"/>
      <c r="AG217" s="218"/>
      <c r="AH217" s="218"/>
      <c r="AI217" s="219" t="s">
        <v>3257</v>
      </c>
      <c r="AJ217" s="218"/>
      <c r="AK217" s="218"/>
      <c r="AL217" s="218"/>
      <c r="AM217" s="218"/>
      <c r="AN217" s="230">
        <f t="shared" si="10"/>
        <v>151.5</v>
      </c>
      <c r="AO217" s="220">
        <v>241.74422357931013</v>
      </c>
      <c r="AP217" s="226">
        <f t="shared" si="11"/>
        <v>50.5</v>
      </c>
      <c r="AQ217" s="227">
        <v>101</v>
      </c>
    </row>
    <row r="218" spans="1:43" ht="17.25">
      <c r="A218" s="160" t="s">
        <v>1084</v>
      </c>
      <c r="B218" s="161">
        <v>431070</v>
      </c>
      <c r="C218" s="162">
        <v>0.3736750195108975</v>
      </c>
      <c r="D218" s="163">
        <v>3715</v>
      </c>
      <c r="E218" s="164">
        <v>0.0018560620155580845</v>
      </c>
      <c r="F218" s="165">
        <v>2653.06</v>
      </c>
      <c r="G218" s="169">
        <f>B_DADOS1!$B$4*B_DADOS!E218</f>
        <v>4454.548837339403</v>
      </c>
      <c r="H218" s="178">
        <f t="shared" si="9"/>
        <v>7107.608837339403</v>
      </c>
      <c r="I218" s="179" t="s">
        <v>322</v>
      </c>
      <c r="J218" s="222" t="s">
        <v>1500</v>
      </c>
      <c r="K218" s="181" t="s">
        <v>4152</v>
      </c>
      <c r="L218" s="182" t="s">
        <v>857</v>
      </c>
      <c r="M218" s="182" t="s">
        <v>1501</v>
      </c>
      <c r="N218" s="182" t="s">
        <v>1502</v>
      </c>
      <c r="O218" s="183" t="s">
        <v>1503</v>
      </c>
      <c r="P218" s="184" t="s">
        <v>104</v>
      </c>
      <c r="Q218" s="185" t="s">
        <v>4078</v>
      </c>
      <c r="R218" s="186">
        <v>845</v>
      </c>
      <c r="S218" s="187" t="s">
        <v>3258</v>
      </c>
      <c r="T218" s="187" t="s">
        <v>3255</v>
      </c>
      <c r="U218" s="188">
        <v>54</v>
      </c>
      <c r="V218" s="179" t="s">
        <v>1210</v>
      </c>
      <c r="W218" s="187" t="s">
        <v>1503</v>
      </c>
      <c r="X218" s="189">
        <v>99760000</v>
      </c>
      <c r="Y218" s="190"/>
      <c r="Z218" s="210">
        <v>14437119000130</v>
      </c>
      <c r="AA218" s="217"/>
      <c r="AB218" s="218"/>
      <c r="AC218" s="218"/>
      <c r="AD218" s="218"/>
      <c r="AE218" s="218"/>
      <c r="AF218" s="219"/>
      <c r="AG218" s="218"/>
      <c r="AH218" s="218"/>
      <c r="AI218" s="219" t="s">
        <v>3257</v>
      </c>
      <c r="AJ218" s="218"/>
      <c r="AK218" s="218"/>
      <c r="AL218" s="218"/>
      <c r="AM218" s="218"/>
      <c r="AN218" s="230">
        <f t="shared" si="10"/>
        <v>126</v>
      </c>
      <c r="AO218" s="220">
        <v>201.07794981325907</v>
      </c>
      <c r="AP218" s="226">
        <f t="shared" si="11"/>
        <v>42</v>
      </c>
      <c r="AQ218" s="228">
        <v>84</v>
      </c>
    </row>
    <row r="219" spans="1:43" ht="17.25">
      <c r="A219" s="160" t="s">
        <v>1085</v>
      </c>
      <c r="B219" s="161">
        <v>431075</v>
      </c>
      <c r="C219" s="162">
        <v>0.319260933620132</v>
      </c>
      <c r="D219" s="163">
        <v>2051</v>
      </c>
      <c r="E219" s="164">
        <v>0.0014505918154822084</v>
      </c>
      <c r="F219" s="165">
        <v>2653.06</v>
      </c>
      <c r="G219" s="169">
        <f>B_DADOS1!$B$4*B_DADOS!E219</f>
        <v>3481.4203571573003</v>
      </c>
      <c r="H219" s="178">
        <f t="shared" si="9"/>
        <v>6134.4803571573</v>
      </c>
      <c r="I219" s="179" t="s">
        <v>323</v>
      </c>
      <c r="J219" s="222" t="s">
        <v>4524</v>
      </c>
      <c r="K219" s="181" t="s">
        <v>4153</v>
      </c>
      <c r="L219" s="182" t="s">
        <v>858</v>
      </c>
      <c r="M219" s="182" t="s">
        <v>1504</v>
      </c>
      <c r="N219" s="182" t="s">
        <v>1505</v>
      </c>
      <c r="O219" s="183" t="s">
        <v>1506</v>
      </c>
      <c r="P219" s="184" t="s">
        <v>104</v>
      </c>
      <c r="Q219" s="185" t="s">
        <v>4079</v>
      </c>
      <c r="R219" s="186">
        <v>304</v>
      </c>
      <c r="S219" s="187" t="s">
        <v>3258</v>
      </c>
      <c r="T219" s="187" t="s">
        <v>3255</v>
      </c>
      <c r="U219" s="188">
        <v>55</v>
      </c>
      <c r="V219" s="179" t="s">
        <v>1211</v>
      </c>
      <c r="W219" s="187" t="s">
        <v>1506</v>
      </c>
      <c r="X219" s="189">
        <v>98160000</v>
      </c>
      <c r="Y219" s="190"/>
      <c r="Z219" s="210">
        <v>14360148000141</v>
      </c>
      <c r="AA219" s="217"/>
      <c r="AB219" s="218"/>
      <c r="AC219" s="218"/>
      <c r="AD219" s="218"/>
      <c r="AE219" s="218"/>
      <c r="AF219" s="219"/>
      <c r="AG219" s="218"/>
      <c r="AH219" s="218"/>
      <c r="AI219" s="219" t="s">
        <v>3257</v>
      </c>
      <c r="AJ219" s="218"/>
      <c r="AK219" s="218"/>
      <c r="AL219" s="218"/>
      <c r="AM219" s="218"/>
      <c r="AN219" s="230">
        <f t="shared" si="10"/>
        <v>105</v>
      </c>
      <c r="AO219" s="220">
        <v>167.7137604934726</v>
      </c>
      <c r="AP219" s="226">
        <f t="shared" si="11"/>
        <v>35</v>
      </c>
      <c r="AQ219" s="228">
        <v>70</v>
      </c>
    </row>
    <row r="220" spans="1:43" ht="17.25">
      <c r="A220" s="160" t="s">
        <v>1086</v>
      </c>
      <c r="B220" s="161">
        <v>431080</v>
      </c>
      <c r="C220" s="162">
        <v>0.27865178020391584</v>
      </c>
      <c r="D220" s="163">
        <v>22599</v>
      </c>
      <c r="E220" s="164">
        <v>0.001814595375120477</v>
      </c>
      <c r="F220" s="165">
        <v>2653.06</v>
      </c>
      <c r="G220" s="169">
        <f>B_DADOS1!$B$4*B_DADOS!E220</f>
        <v>4355.028900289145</v>
      </c>
      <c r="H220" s="178">
        <f t="shared" si="9"/>
        <v>7008.088900289145</v>
      </c>
      <c r="I220" s="179" t="s">
        <v>324</v>
      </c>
      <c r="J220" s="222" t="s">
        <v>4525</v>
      </c>
      <c r="K220" s="181" t="s">
        <v>4154</v>
      </c>
      <c r="L220" s="182" t="s">
        <v>859</v>
      </c>
      <c r="M220" s="182" t="s">
        <v>1507</v>
      </c>
      <c r="N220" s="182" t="s">
        <v>1508</v>
      </c>
      <c r="O220" s="183" t="s">
        <v>1509</v>
      </c>
      <c r="P220" s="184" t="s">
        <v>104</v>
      </c>
      <c r="Q220" s="185" t="s">
        <v>4080</v>
      </c>
      <c r="R220" s="186">
        <v>3448</v>
      </c>
      <c r="S220" s="187" t="s">
        <v>3279</v>
      </c>
      <c r="T220" s="187" t="s">
        <v>3255</v>
      </c>
      <c r="U220" s="188">
        <v>51</v>
      </c>
      <c r="V220" s="179" t="s">
        <v>1212</v>
      </c>
      <c r="W220" s="187" t="s">
        <v>1509</v>
      </c>
      <c r="X220" s="189">
        <v>93900000</v>
      </c>
      <c r="Y220" s="190"/>
      <c r="Z220" s="210">
        <v>97554097000116</v>
      </c>
      <c r="AA220" s="217"/>
      <c r="AB220" s="218"/>
      <c r="AC220" s="218"/>
      <c r="AD220" s="218"/>
      <c r="AE220" s="218"/>
      <c r="AF220" s="219"/>
      <c r="AG220" s="218"/>
      <c r="AH220" s="218"/>
      <c r="AI220" s="219" t="s">
        <v>3257</v>
      </c>
      <c r="AJ220" s="218"/>
      <c r="AK220" s="218"/>
      <c r="AL220" s="218"/>
      <c r="AM220" s="218"/>
      <c r="AN220" s="230">
        <f t="shared" si="10"/>
        <v>91.5</v>
      </c>
      <c r="AO220" s="220">
        <v>145.60328876918138</v>
      </c>
      <c r="AP220" s="226">
        <f t="shared" si="11"/>
        <v>30.5</v>
      </c>
      <c r="AQ220" s="227">
        <v>61</v>
      </c>
    </row>
    <row r="221" spans="1:43" ht="30">
      <c r="A221" s="160" t="s">
        <v>1087</v>
      </c>
      <c r="B221" s="161">
        <v>431085</v>
      </c>
      <c r="C221" s="162">
        <v>0.5601016182937268</v>
      </c>
      <c r="D221" s="163">
        <v>3972</v>
      </c>
      <c r="E221" s="164">
        <v>0.0028101066832187096</v>
      </c>
      <c r="F221" s="165">
        <v>2653.06</v>
      </c>
      <c r="G221" s="169">
        <f>B_DADOS1!$B$4*B_DADOS!E221</f>
        <v>6744.2560397249035</v>
      </c>
      <c r="H221" s="178">
        <f t="shared" si="9"/>
        <v>9397.316039724903</v>
      </c>
      <c r="I221" s="179" t="s">
        <v>325</v>
      </c>
      <c r="J221" s="222" t="s">
        <v>4528</v>
      </c>
      <c r="K221" s="181" t="s">
        <v>4153</v>
      </c>
      <c r="L221" s="182" t="s">
        <v>860</v>
      </c>
      <c r="M221" s="182" t="s">
        <v>1510</v>
      </c>
      <c r="N221" s="182" t="s">
        <v>1511</v>
      </c>
      <c r="O221" s="183" t="s">
        <v>1512</v>
      </c>
      <c r="P221" s="184" t="s">
        <v>104</v>
      </c>
      <c r="Q221" s="185" t="s">
        <v>4081</v>
      </c>
      <c r="R221" s="186" t="s">
        <v>3255</v>
      </c>
      <c r="S221" s="187"/>
      <c r="T221" s="187" t="s">
        <v>3255</v>
      </c>
      <c r="U221" s="188">
        <v>55</v>
      </c>
      <c r="V221" s="179" t="s">
        <v>1213</v>
      </c>
      <c r="W221" s="187" t="s">
        <v>1512</v>
      </c>
      <c r="X221" s="189">
        <v>98350000</v>
      </c>
      <c r="Y221" s="190"/>
      <c r="Z221" s="210">
        <v>14370776000108</v>
      </c>
      <c r="AA221" s="217"/>
      <c r="AB221" s="218"/>
      <c r="AC221" s="218"/>
      <c r="AD221" s="218"/>
      <c r="AE221" s="218"/>
      <c r="AF221" s="219"/>
      <c r="AG221" s="218"/>
      <c r="AH221" s="218"/>
      <c r="AI221" s="219" t="s">
        <v>3257</v>
      </c>
      <c r="AJ221" s="218"/>
      <c r="AK221" s="218"/>
      <c r="AL221" s="218"/>
      <c r="AM221" s="218"/>
      <c r="AN221" s="230">
        <f t="shared" si="10"/>
        <v>144</v>
      </c>
      <c r="AO221" s="220">
        <v>229.4387663012523</v>
      </c>
      <c r="AP221" s="226">
        <f t="shared" si="11"/>
        <v>48</v>
      </c>
      <c r="AQ221" s="227">
        <v>96</v>
      </c>
    </row>
    <row r="222" spans="1:43" ht="17.25">
      <c r="A222" s="160" t="s">
        <v>1088</v>
      </c>
      <c r="B222" s="161">
        <v>431087</v>
      </c>
      <c r="C222" s="162">
        <v>0.5474425024611201</v>
      </c>
      <c r="D222" s="163">
        <v>2561</v>
      </c>
      <c r="E222" s="164">
        <v>0.002571606669162946</v>
      </c>
      <c r="F222" s="165">
        <v>2653.06</v>
      </c>
      <c r="G222" s="169">
        <f>B_DADOS1!$B$4*B_DADOS!E222</f>
        <v>6171.856005991071</v>
      </c>
      <c r="H222" s="178">
        <f t="shared" si="9"/>
        <v>8824.91600599107</v>
      </c>
      <c r="I222" s="179" t="s">
        <v>326</v>
      </c>
      <c r="J222" s="222" t="s">
        <v>4529</v>
      </c>
      <c r="K222" s="181" t="s">
        <v>4153</v>
      </c>
      <c r="L222" s="182" t="s">
        <v>861</v>
      </c>
      <c r="M222" s="182" t="s">
        <v>1513</v>
      </c>
      <c r="N222" s="182" t="s">
        <v>1514</v>
      </c>
      <c r="O222" s="183" t="s">
        <v>1515</v>
      </c>
      <c r="P222" s="184" t="s">
        <v>104</v>
      </c>
      <c r="Q222" s="185" t="s">
        <v>4082</v>
      </c>
      <c r="R222" s="186" t="s">
        <v>3261</v>
      </c>
      <c r="S222" s="187" t="s">
        <v>3265</v>
      </c>
      <c r="T222" s="187" t="s">
        <v>3255</v>
      </c>
      <c r="U222" s="188">
        <v>55</v>
      </c>
      <c r="V222" s="179" t="s">
        <v>1214</v>
      </c>
      <c r="W222" s="187" t="s">
        <v>1515</v>
      </c>
      <c r="X222" s="189">
        <v>99457000</v>
      </c>
      <c r="Y222" s="190"/>
      <c r="Z222" s="210">
        <v>14308879000148</v>
      </c>
      <c r="AA222" s="217"/>
      <c r="AB222" s="218"/>
      <c r="AC222" s="218"/>
      <c r="AD222" s="218"/>
      <c r="AE222" s="218"/>
      <c r="AF222" s="219"/>
      <c r="AG222" s="218"/>
      <c r="AH222" s="218"/>
      <c r="AI222" s="219" t="s">
        <v>3257</v>
      </c>
      <c r="AJ222" s="218"/>
      <c r="AK222" s="218"/>
      <c r="AL222" s="218"/>
      <c r="AM222" s="218"/>
      <c r="AN222" s="230">
        <f t="shared" si="10"/>
        <v>123</v>
      </c>
      <c r="AO222" s="220">
        <v>196.44337318788698</v>
      </c>
      <c r="AP222" s="226">
        <f t="shared" si="11"/>
        <v>41</v>
      </c>
      <c r="AQ222" s="228">
        <v>82</v>
      </c>
    </row>
    <row r="223" spans="1:43" ht="17.25">
      <c r="A223" s="160" t="s">
        <v>1089</v>
      </c>
      <c r="B223" s="161">
        <v>431090</v>
      </c>
      <c r="C223" s="162">
        <v>0.2787266200357359</v>
      </c>
      <c r="D223" s="163">
        <v>3474</v>
      </c>
      <c r="E223" s="164">
        <v>0.0013705898612961717</v>
      </c>
      <c r="F223" s="165">
        <v>2653.06</v>
      </c>
      <c r="G223" s="169">
        <f>B_DADOS1!$B$4*B_DADOS!E223</f>
        <v>3289.415667110812</v>
      </c>
      <c r="H223" s="178">
        <f t="shared" si="9"/>
        <v>5942.475667110812</v>
      </c>
      <c r="I223" s="179" t="s">
        <v>327</v>
      </c>
      <c r="J223" s="222" t="s">
        <v>4535</v>
      </c>
      <c r="K223" s="181" t="s">
        <v>4152</v>
      </c>
      <c r="L223" s="182" t="s">
        <v>862</v>
      </c>
      <c r="M223" s="182" t="s">
        <v>1516</v>
      </c>
      <c r="N223" s="182" t="s">
        <v>1517</v>
      </c>
      <c r="O223" s="183" t="s">
        <v>1518</v>
      </c>
      <c r="P223" s="184" t="s">
        <v>104</v>
      </c>
      <c r="Q223" s="185" t="s">
        <v>4083</v>
      </c>
      <c r="R223" s="186">
        <v>81</v>
      </c>
      <c r="S223" s="187" t="s">
        <v>1519</v>
      </c>
      <c r="T223" s="187" t="s">
        <v>3255</v>
      </c>
      <c r="U223" s="188">
        <v>54</v>
      </c>
      <c r="V223" s="179" t="s">
        <v>1215</v>
      </c>
      <c r="W223" s="187" t="s">
        <v>1518</v>
      </c>
      <c r="X223" s="189">
        <v>99730000</v>
      </c>
      <c r="Y223" s="190"/>
      <c r="Z223" s="210">
        <v>14355256000126</v>
      </c>
      <c r="AA223" s="217"/>
      <c r="AB223" s="218"/>
      <c r="AC223" s="218"/>
      <c r="AD223" s="218"/>
      <c r="AE223" s="218"/>
      <c r="AF223" s="219"/>
      <c r="AG223" s="218"/>
      <c r="AH223" s="218"/>
      <c r="AI223" s="219" t="s">
        <v>3257</v>
      </c>
      <c r="AJ223" s="218"/>
      <c r="AK223" s="218"/>
      <c r="AL223" s="218"/>
      <c r="AM223" s="218"/>
      <c r="AN223" s="230">
        <f t="shared" si="10"/>
        <v>123</v>
      </c>
      <c r="AO223" s="220">
        <v>195.61096678296852</v>
      </c>
      <c r="AP223" s="226">
        <f t="shared" si="11"/>
        <v>41</v>
      </c>
      <c r="AQ223" s="227">
        <v>82</v>
      </c>
    </row>
    <row r="224" spans="1:43" ht="17.25">
      <c r="A224" s="160" t="s">
        <v>1090</v>
      </c>
      <c r="B224" s="161">
        <v>431100</v>
      </c>
      <c r="C224" s="162">
        <v>0.3848840357484726</v>
      </c>
      <c r="D224" s="163">
        <v>28271</v>
      </c>
      <c r="E224" s="164">
        <v>0.002592004001968143</v>
      </c>
      <c r="F224" s="165">
        <v>2653.06</v>
      </c>
      <c r="G224" s="169">
        <f>B_DADOS1!$B$4*B_DADOS!E224</f>
        <v>6220.809604723543</v>
      </c>
      <c r="H224" s="178">
        <f t="shared" si="9"/>
        <v>8873.869604723543</v>
      </c>
      <c r="I224" s="179" t="s">
        <v>328</v>
      </c>
      <c r="J224" s="222" t="s">
        <v>4530</v>
      </c>
      <c r="K224" s="181" t="s">
        <v>4151</v>
      </c>
      <c r="L224" s="182" t="s">
        <v>863</v>
      </c>
      <c r="M224" s="182" t="s">
        <v>1520</v>
      </c>
      <c r="N224" s="182" t="s">
        <v>1521</v>
      </c>
      <c r="O224" s="183" t="s">
        <v>1522</v>
      </c>
      <c r="P224" s="184" t="s">
        <v>104</v>
      </c>
      <c r="Q224" s="185" t="s">
        <v>4084</v>
      </c>
      <c r="R224" s="186">
        <v>422</v>
      </c>
      <c r="S224" s="187" t="s">
        <v>3019</v>
      </c>
      <c r="T224" s="187" t="s">
        <v>3255</v>
      </c>
      <c r="U224" s="188">
        <v>53</v>
      </c>
      <c r="V224" s="179" t="s">
        <v>1216</v>
      </c>
      <c r="W224" s="187" t="s">
        <v>1522</v>
      </c>
      <c r="X224" s="189">
        <v>96300000</v>
      </c>
      <c r="Y224" s="190"/>
      <c r="Z224" s="210">
        <v>14364981000160</v>
      </c>
      <c r="AA224" s="217"/>
      <c r="AB224" s="218"/>
      <c r="AC224" s="218"/>
      <c r="AD224" s="218"/>
      <c r="AE224" s="218"/>
      <c r="AF224" s="219"/>
      <c r="AG224" s="218"/>
      <c r="AH224" s="218"/>
      <c r="AI224" s="219" t="s">
        <v>3257</v>
      </c>
      <c r="AJ224" s="218"/>
      <c r="AK224" s="218"/>
      <c r="AL224" s="218"/>
      <c r="AM224" s="218"/>
      <c r="AN224" s="230">
        <f t="shared" si="10"/>
        <v>184.5</v>
      </c>
      <c r="AO224" s="220">
        <v>296.1241968516847</v>
      </c>
      <c r="AP224" s="226">
        <f t="shared" si="11"/>
        <v>61.5</v>
      </c>
      <c r="AQ224" s="228">
        <v>123</v>
      </c>
    </row>
    <row r="225" spans="1:43" ht="17.25">
      <c r="A225" s="160" t="s">
        <v>1091</v>
      </c>
      <c r="B225" s="161">
        <v>431110</v>
      </c>
      <c r="C225" s="162">
        <v>0.33477019282435394</v>
      </c>
      <c r="D225" s="163">
        <v>10999</v>
      </c>
      <c r="E225" s="164">
        <v>0.001956835673946586</v>
      </c>
      <c r="F225" s="165">
        <v>2653.06</v>
      </c>
      <c r="G225" s="169">
        <f>B_DADOS1!$B$4*B_DADOS!E225</f>
        <v>4696.405617471807</v>
      </c>
      <c r="H225" s="178">
        <f t="shared" si="9"/>
        <v>7349.4656174718075</v>
      </c>
      <c r="I225" s="179" t="s">
        <v>329</v>
      </c>
      <c r="J225" s="222" t="s">
        <v>4531</v>
      </c>
      <c r="K225" s="181" t="s">
        <v>4153</v>
      </c>
      <c r="L225" s="182" t="s">
        <v>864</v>
      </c>
      <c r="M225" s="182" t="s">
        <v>1523</v>
      </c>
      <c r="N225" s="182" t="s">
        <v>1524</v>
      </c>
      <c r="O225" s="183"/>
      <c r="P225" s="184" t="s">
        <v>104</v>
      </c>
      <c r="Q225" s="185"/>
      <c r="R225" s="186"/>
      <c r="S225" s="187"/>
      <c r="T225" s="187"/>
      <c r="U225" s="188"/>
      <c r="V225" s="179" t="s">
        <v>3412</v>
      </c>
      <c r="W225" s="187"/>
      <c r="X225" s="189"/>
      <c r="Y225" s="190"/>
      <c r="Z225" s="210"/>
      <c r="AA225" s="217"/>
      <c r="AB225" s="218"/>
      <c r="AC225" s="218"/>
      <c r="AD225" s="218"/>
      <c r="AE225" s="218"/>
      <c r="AF225" s="219"/>
      <c r="AG225" s="218"/>
      <c r="AH225" s="218"/>
      <c r="AI225" s="219"/>
      <c r="AJ225" s="218"/>
      <c r="AK225" s="218"/>
      <c r="AL225" s="218"/>
      <c r="AM225" s="218"/>
      <c r="AN225" s="230">
        <f t="shared" si="10"/>
        <v>156</v>
      </c>
      <c r="AO225" s="220">
        <v>248.97669870652294</v>
      </c>
      <c r="AP225" s="226">
        <f t="shared" si="11"/>
        <v>52</v>
      </c>
      <c r="AQ225" s="228">
        <v>104</v>
      </c>
    </row>
    <row r="226" spans="1:43" ht="17.25">
      <c r="A226" s="160" t="s">
        <v>1092</v>
      </c>
      <c r="B226" s="161">
        <v>431112</v>
      </c>
      <c r="C226" s="162">
        <v>0.48797217476469834</v>
      </c>
      <c r="D226" s="163">
        <v>4124</v>
      </c>
      <c r="E226" s="164">
        <v>0.0024620533034028004</v>
      </c>
      <c r="F226" s="165">
        <v>2653.06</v>
      </c>
      <c r="G226" s="169">
        <f>B_DADOS1!$B$4*B_DADOS!E226</f>
        <v>5908.92792816672</v>
      </c>
      <c r="H226" s="178">
        <f t="shared" si="9"/>
        <v>8561.98792816672</v>
      </c>
      <c r="I226" s="179" t="s">
        <v>330</v>
      </c>
      <c r="J226" s="222" t="s">
        <v>4532</v>
      </c>
      <c r="K226" s="181" t="s">
        <v>4152</v>
      </c>
      <c r="L226" s="182" t="s">
        <v>865</v>
      </c>
      <c r="M226" s="182" t="s">
        <v>1525</v>
      </c>
      <c r="N226" s="182" t="s">
        <v>1526</v>
      </c>
      <c r="O226" s="183" t="s">
        <v>1527</v>
      </c>
      <c r="P226" s="184" t="s">
        <v>104</v>
      </c>
      <c r="Q226" s="185" t="s">
        <v>4085</v>
      </c>
      <c r="R226" s="186">
        <v>451</v>
      </c>
      <c r="S226" s="187" t="s">
        <v>3258</v>
      </c>
      <c r="T226" s="187" t="s">
        <v>3255</v>
      </c>
      <c r="U226" s="188">
        <v>54</v>
      </c>
      <c r="V226" s="179" t="s">
        <v>1217</v>
      </c>
      <c r="W226" s="187" t="s">
        <v>1527</v>
      </c>
      <c r="X226" s="189">
        <v>95420000</v>
      </c>
      <c r="Y226" s="190"/>
      <c r="Z226" s="210">
        <v>14556512000143</v>
      </c>
      <c r="AA226" s="217"/>
      <c r="AB226" s="218"/>
      <c r="AC226" s="218"/>
      <c r="AD226" s="218"/>
      <c r="AE226" s="218"/>
      <c r="AF226" s="219"/>
      <c r="AG226" s="218"/>
      <c r="AH226" s="218"/>
      <c r="AI226" s="219" t="s">
        <v>3257</v>
      </c>
      <c r="AJ226" s="218"/>
      <c r="AK226" s="218"/>
      <c r="AL226" s="218"/>
      <c r="AM226" s="218"/>
      <c r="AN226" s="230">
        <f t="shared" si="10"/>
        <v>117</v>
      </c>
      <c r="AO226" s="220">
        <v>186.09999103329923</v>
      </c>
      <c r="AP226" s="226">
        <f t="shared" si="11"/>
        <v>39</v>
      </c>
      <c r="AQ226" s="228">
        <v>78</v>
      </c>
    </row>
    <row r="227" spans="1:43" ht="17.25">
      <c r="A227" s="160" t="s">
        <v>1093</v>
      </c>
      <c r="B227" s="161">
        <v>431113</v>
      </c>
      <c r="C227" s="162">
        <v>0.5025896193801174</v>
      </c>
      <c r="D227" s="163">
        <v>3511</v>
      </c>
      <c r="E227" s="164">
        <v>0.0024753278784410233</v>
      </c>
      <c r="F227" s="165">
        <v>2653.06</v>
      </c>
      <c r="G227" s="169">
        <f>B_DADOS1!$B$4*B_DADOS!E227</f>
        <v>5940.786908258456</v>
      </c>
      <c r="H227" s="178">
        <f t="shared" si="9"/>
        <v>8593.846908258456</v>
      </c>
      <c r="I227" s="179" t="s">
        <v>331</v>
      </c>
      <c r="J227" s="222" t="s">
        <v>4536</v>
      </c>
      <c r="K227" s="181" t="s">
        <v>4153</v>
      </c>
      <c r="L227" s="182" t="s">
        <v>866</v>
      </c>
      <c r="M227" s="182" t="s">
        <v>1528</v>
      </c>
      <c r="N227" s="182" t="s">
        <v>1529</v>
      </c>
      <c r="O227" s="183" t="s">
        <v>1530</v>
      </c>
      <c r="P227" s="184" t="s">
        <v>104</v>
      </c>
      <c r="Q227" s="185" t="s">
        <v>441</v>
      </c>
      <c r="R227" s="186">
        <v>450</v>
      </c>
      <c r="S227" s="187" t="s">
        <v>3260</v>
      </c>
      <c r="T227" s="187" t="s">
        <v>3255</v>
      </c>
      <c r="U227" s="188">
        <v>55</v>
      </c>
      <c r="V227" s="179" t="s">
        <v>1218</v>
      </c>
      <c r="W227" s="187" t="s">
        <v>1530</v>
      </c>
      <c r="X227" s="189">
        <v>98175000</v>
      </c>
      <c r="Y227" s="190"/>
      <c r="Z227" s="210">
        <v>14309774000103</v>
      </c>
      <c r="AA227" s="217"/>
      <c r="AB227" s="218"/>
      <c r="AC227" s="218"/>
      <c r="AD227" s="218"/>
      <c r="AE227" s="218"/>
      <c r="AF227" s="219"/>
      <c r="AG227" s="218"/>
      <c r="AH227" s="218"/>
      <c r="AI227" s="219" t="s">
        <v>3257</v>
      </c>
      <c r="AJ227" s="218"/>
      <c r="AK227" s="218"/>
      <c r="AL227" s="218"/>
      <c r="AM227" s="218"/>
      <c r="AN227" s="230">
        <f t="shared" si="10"/>
        <v>132</v>
      </c>
      <c r="AO227" s="220">
        <v>210.70589970669175</v>
      </c>
      <c r="AP227" s="226">
        <f t="shared" si="11"/>
        <v>44</v>
      </c>
      <c r="AQ227" s="228">
        <v>88</v>
      </c>
    </row>
    <row r="228" spans="1:43" ht="17.25">
      <c r="A228" s="160" t="s">
        <v>1094</v>
      </c>
      <c r="B228" s="161">
        <v>431115</v>
      </c>
      <c r="C228" s="162">
        <v>0.46387296888258117</v>
      </c>
      <c r="D228" s="163">
        <v>8248</v>
      </c>
      <c r="E228" s="164">
        <v>0.002596904374662643</v>
      </c>
      <c r="F228" s="165">
        <v>2653.06</v>
      </c>
      <c r="G228" s="169">
        <f>B_DADOS1!$B$4*B_DADOS!E228</f>
        <v>6232.570499190343</v>
      </c>
      <c r="H228" s="178">
        <f t="shared" si="9"/>
        <v>8885.630499190343</v>
      </c>
      <c r="I228" s="179" t="s">
        <v>332</v>
      </c>
      <c r="J228" s="222" t="s">
        <v>4533</v>
      </c>
      <c r="K228" s="181" t="s">
        <v>4153</v>
      </c>
      <c r="L228" s="182" t="s">
        <v>867</v>
      </c>
      <c r="M228" s="182" t="s">
        <v>1531</v>
      </c>
      <c r="N228" s="182" t="s">
        <v>1532</v>
      </c>
      <c r="O228" s="183"/>
      <c r="P228" s="184" t="s">
        <v>104</v>
      </c>
      <c r="Q228" s="185"/>
      <c r="R228" s="186"/>
      <c r="S228" s="187"/>
      <c r="T228" s="187"/>
      <c r="U228" s="188"/>
      <c r="V228" s="179" t="s">
        <v>3412</v>
      </c>
      <c r="W228" s="187"/>
      <c r="X228" s="189"/>
      <c r="Y228" s="190"/>
      <c r="Z228" s="210"/>
      <c r="AA228" s="217"/>
      <c r="AB228" s="218"/>
      <c r="AC228" s="218"/>
      <c r="AD228" s="218"/>
      <c r="AE228" s="218"/>
      <c r="AF228" s="219"/>
      <c r="AG228" s="218"/>
      <c r="AH228" s="218"/>
      <c r="AI228" s="219"/>
      <c r="AJ228" s="218"/>
      <c r="AK228" s="218"/>
      <c r="AL228" s="218"/>
      <c r="AM228" s="218"/>
      <c r="AN228" s="230">
        <f t="shared" si="10"/>
        <v>151.5</v>
      </c>
      <c r="AO228" s="220">
        <v>241.34278401576623</v>
      </c>
      <c r="AP228" s="226">
        <f t="shared" si="11"/>
        <v>50.5</v>
      </c>
      <c r="AQ228" s="228">
        <v>101</v>
      </c>
    </row>
    <row r="229" spans="1:43" ht="17.25">
      <c r="A229" s="160" t="s">
        <v>1095</v>
      </c>
      <c r="B229" s="161">
        <v>431120</v>
      </c>
      <c r="C229" s="162">
        <v>0.35909959825891496</v>
      </c>
      <c r="D229" s="163">
        <v>19580</v>
      </c>
      <c r="E229" s="164">
        <v>0.0022887134233110914</v>
      </c>
      <c r="F229" s="165">
        <v>2653.06</v>
      </c>
      <c r="G229" s="169">
        <f>B_DADOS1!$B$4*B_DADOS!E229</f>
        <v>5492.91221594662</v>
      </c>
      <c r="H229" s="178">
        <f t="shared" si="9"/>
        <v>8145.97221594662</v>
      </c>
      <c r="I229" s="179" t="s">
        <v>333</v>
      </c>
      <c r="J229" s="222" t="s">
        <v>4534</v>
      </c>
      <c r="K229" s="181" t="s">
        <v>4153</v>
      </c>
      <c r="L229" s="182" t="s">
        <v>868</v>
      </c>
      <c r="M229" s="182" t="s">
        <v>1533</v>
      </c>
      <c r="N229" s="182" t="s">
        <v>1534</v>
      </c>
      <c r="O229" s="183" t="s">
        <v>1535</v>
      </c>
      <c r="P229" s="184" t="s">
        <v>104</v>
      </c>
      <c r="Q229" s="185" t="s">
        <v>442</v>
      </c>
      <c r="R229" s="186">
        <v>715</v>
      </c>
      <c r="S229" s="187" t="s">
        <v>3258</v>
      </c>
      <c r="T229" s="187" t="s">
        <v>3255</v>
      </c>
      <c r="U229" s="188">
        <v>55</v>
      </c>
      <c r="V229" s="179" t="s">
        <v>1219</v>
      </c>
      <c r="W229" s="187" t="s">
        <v>1535</v>
      </c>
      <c r="X229" s="189">
        <v>98130000</v>
      </c>
      <c r="Y229" s="190"/>
      <c r="Z229" s="210">
        <v>13527554000193</v>
      </c>
      <c r="AA229" s="217"/>
      <c r="AB229" s="218"/>
      <c r="AC229" s="218"/>
      <c r="AD229" s="218"/>
      <c r="AE229" s="218"/>
      <c r="AF229" s="219"/>
      <c r="AG229" s="218"/>
      <c r="AH229" s="218"/>
      <c r="AI229" s="219" t="s">
        <v>3257</v>
      </c>
      <c r="AJ229" s="218"/>
      <c r="AK229" s="218"/>
      <c r="AL229" s="218"/>
      <c r="AM229" s="218"/>
      <c r="AN229" s="230">
        <f t="shared" si="10"/>
        <v>171</v>
      </c>
      <c r="AO229" s="220">
        <v>274.24730663205554</v>
      </c>
      <c r="AP229" s="226">
        <f t="shared" si="11"/>
        <v>57</v>
      </c>
      <c r="AQ229" s="228">
        <v>114</v>
      </c>
    </row>
    <row r="230" spans="1:43" ht="17.25">
      <c r="A230" s="160" t="s">
        <v>1096</v>
      </c>
      <c r="B230" s="161">
        <v>431123</v>
      </c>
      <c r="C230" s="162">
        <v>0.38346325196420394</v>
      </c>
      <c r="D230" s="163">
        <v>2735</v>
      </c>
      <c r="E230" s="164">
        <v>0.0018191643850584095</v>
      </c>
      <c r="F230" s="165">
        <v>2653.06</v>
      </c>
      <c r="G230" s="169">
        <f>B_DADOS1!$B$4*B_DADOS!E230</f>
        <v>4365.994524140183</v>
      </c>
      <c r="H230" s="178">
        <f t="shared" si="9"/>
        <v>7019.054524140183</v>
      </c>
      <c r="I230" s="179" t="s">
        <v>334</v>
      </c>
      <c r="J230" s="222" t="s">
        <v>1536</v>
      </c>
      <c r="K230" s="181" t="s">
        <v>4154</v>
      </c>
      <c r="L230" s="182" t="s">
        <v>869</v>
      </c>
      <c r="M230" s="182" t="s">
        <v>1537</v>
      </c>
      <c r="N230" s="182" t="s">
        <v>1538</v>
      </c>
      <c r="O230" s="183" t="s">
        <v>1539</v>
      </c>
      <c r="P230" s="184" t="s">
        <v>104</v>
      </c>
      <c r="Q230" s="185" t="s">
        <v>443</v>
      </c>
      <c r="R230" s="186">
        <v>311</v>
      </c>
      <c r="S230" s="187" t="s">
        <v>3258</v>
      </c>
      <c r="T230" s="187" t="s">
        <v>3255</v>
      </c>
      <c r="U230" s="188">
        <v>51</v>
      </c>
      <c r="V230" s="179" t="s">
        <v>1220</v>
      </c>
      <c r="W230" s="187" t="s">
        <v>1539</v>
      </c>
      <c r="X230" s="189">
        <v>96920000</v>
      </c>
      <c r="Y230" s="190"/>
      <c r="Z230" s="210">
        <v>14354887000120</v>
      </c>
      <c r="AA230" s="217"/>
      <c r="AB230" s="218"/>
      <c r="AC230" s="218"/>
      <c r="AD230" s="218"/>
      <c r="AE230" s="218"/>
      <c r="AF230" s="219"/>
      <c r="AG230" s="218"/>
      <c r="AH230" s="218"/>
      <c r="AI230" s="219" t="s">
        <v>3257</v>
      </c>
      <c r="AJ230" s="218"/>
      <c r="AK230" s="218"/>
      <c r="AL230" s="218"/>
      <c r="AM230" s="218"/>
      <c r="AN230" s="230">
        <f t="shared" si="10"/>
        <v>126</v>
      </c>
      <c r="AO230" s="220">
        <v>202.41822785820534</v>
      </c>
      <c r="AP230" s="226">
        <f t="shared" si="11"/>
        <v>42</v>
      </c>
      <c r="AQ230" s="228">
        <v>84</v>
      </c>
    </row>
    <row r="231" spans="1:43" ht="17.25">
      <c r="A231" s="160" t="s">
        <v>1097</v>
      </c>
      <c r="B231" s="161">
        <v>431127</v>
      </c>
      <c r="C231" s="162">
        <v>0.3574415942628835</v>
      </c>
      <c r="D231" s="163">
        <v>1870</v>
      </c>
      <c r="E231" s="164">
        <v>0.0016017175119364332</v>
      </c>
      <c r="F231" s="165">
        <v>2653.06</v>
      </c>
      <c r="G231" s="169">
        <f>B_DADOS1!$B$4*B_DADOS!E231</f>
        <v>3844.12202864744</v>
      </c>
      <c r="H231" s="178">
        <f t="shared" si="9"/>
        <v>6497.182028647439</v>
      </c>
      <c r="I231" s="179" t="s">
        <v>335</v>
      </c>
      <c r="J231" s="222" t="s">
        <v>4544</v>
      </c>
      <c r="K231" s="181" t="s">
        <v>4152</v>
      </c>
      <c r="L231" s="182" t="s">
        <v>870</v>
      </c>
      <c r="M231" s="182" t="s">
        <v>1540</v>
      </c>
      <c r="N231" s="182" t="s">
        <v>1541</v>
      </c>
      <c r="O231" s="183" t="s">
        <v>1542</v>
      </c>
      <c r="P231" s="184" t="s">
        <v>104</v>
      </c>
      <c r="Q231" s="185" t="s">
        <v>444</v>
      </c>
      <c r="R231" s="186">
        <v>100</v>
      </c>
      <c r="S231" s="187"/>
      <c r="T231" s="187" t="s">
        <v>3255</v>
      </c>
      <c r="U231" s="188">
        <v>54</v>
      </c>
      <c r="V231" s="179" t="s">
        <v>1221</v>
      </c>
      <c r="W231" s="187" t="s">
        <v>1542</v>
      </c>
      <c r="X231" s="189">
        <v>99495000</v>
      </c>
      <c r="Y231" s="190"/>
      <c r="Z231" s="210">
        <v>13589249000126</v>
      </c>
      <c r="AA231" s="217"/>
      <c r="AB231" s="218"/>
      <c r="AC231" s="218"/>
      <c r="AD231" s="218"/>
      <c r="AE231" s="218"/>
      <c r="AF231" s="219"/>
      <c r="AG231" s="218"/>
      <c r="AH231" s="218"/>
      <c r="AI231" s="219" t="s">
        <v>3257</v>
      </c>
      <c r="AJ231" s="218"/>
      <c r="AK231" s="218"/>
      <c r="AL231" s="218"/>
      <c r="AM231" s="218"/>
      <c r="AN231" s="230">
        <f t="shared" si="10"/>
        <v>63</v>
      </c>
      <c r="AO231" s="220">
        <v>100.20205023465547</v>
      </c>
      <c r="AP231" s="226">
        <f t="shared" si="11"/>
        <v>21</v>
      </c>
      <c r="AQ231" s="228">
        <v>42</v>
      </c>
    </row>
    <row r="232" spans="1:43" ht="17.25">
      <c r="A232" s="160" t="s">
        <v>1098</v>
      </c>
      <c r="B232" s="161">
        <v>431130</v>
      </c>
      <c r="C232" s="162">
        <v>0.36037643034636185</v>
      </c>
      <c r="D232" s="163">
        <v>28510</v>
      </c>
      <c r="E232" s="164">
        <v>0.002430023961951418</v>
      </c>
      <c r="F232" s="165">
        <v>2653.06</v>
      </c>
      <c r="G232" s="169">
        <f>B_DADOS1!$B$4*B_DADOS!E232</f>
        <v>5832.057508683403</v>
      </c>
      <c r="H232" s="178">
        <f t="shared" si="9"/>
        <v>8485.117508683403</v>
      </c>
      <c r="I232" s="179" t="s">
        <v>336</v>
      </c>
      <c r="J232" s="222" t="s">
        <v>4537</v>
      </c>
      <c r="K232" s="181" t="s">
        <v>4152</v>
      </c>
      <c r="L232" s="182" t="s">
        <v>871</v>
      </c>
      <c r="M232" s="182" t="s">
        <v>1543</v>
      </c>
      <c r="N232" s="182" t="s">
        <v>1544</v>
      </c>
      <c r="O232" s="183" t="s">
        <v>1545</v>
      </c>
      <c r="P232" s="184" t="s">
        <v>104</v>
      </c>
      <c r="Q232" s="185" t="s">
        <v>445</v>
      </c>
      <c r="R232" s="186">
        <v>14</v>
      </c>
      <c r="S232" s="187" t="s">
        <v>3258</v>
      </c>
      <c r="T232" s="187" t="s">
        <v>3255</v>
      </c>
      <c r="U232" s="188">
        <v>54</v>
      </c>
      <c r="V232" s="179" t="s">
        <v>1222</v>
      </c>
      <c r="W232" s="187" t="s">
        <v>1545</v>
      </c>
      <c r="X232" s="189">
        <v>95300000</v>
      </c>
      <c r="Y232" s="190"/>
      <c r="Z232" s="210">
        <v>14793515000109</v>
      </c>
      <c r="AA232" s="217"/>
      <c r="AB232" s="218"/>
      <c r="AC232" s="218"/>
      <c r="AD232" s="218"/>
      <c r="AE232" s="218"/>
      <c r="AF232" s="219"/>
      <c r="AG232" s="218"/>
      <c r="AH232" s="218"/>
      <c r="AI232" s="219" t="s">
        <v>3257</v>
      </c>
      <c r="AJ232" s="218"/>
      <c r="AK232" s="218"/>
      <c r="AL232" s="218"/>
      <c r="AM232" s="218"/>
      <c r="AN232" s="230">
        <f t="shared" si="10"/>
        <v>154.5</v>
      </c>
      <c r="AO232" s="220">
        <v>246.42324404083092</v>
      </c>
      <c r="AP232" s="226">
        <f t="shared" si="11"/>
        <v>51.5</v>
      </c>
      <c r="AQ232" s="228">
        <v>103</v>
      </c>
    </row>
    <row r="233" spans="1:43" ht="17.25">
      <c r="A233" s="160" t="s">
        <v>1099</v>
      </c>
      <c r="B233" s="161">
        <v>431125</v>
      </c>
      <c r="C233" s="162">
        <v>0.4644557140456083</v>
      </c>
      <c r="D233" s="163">
        <v>5840</v>
      </c>
      <c r="E233" s="164">
        <v>0.0024689416816559536</v>
      </c>
      <c r="F233" s="165">
        <v>2653.06</v>
      </c>
      <c r="G233" s="169">
        <f>B_DADOS1!$B$4*B_DADOS!E233</f>
        <v>5925.460035974289</v>
      </c>
      <c r="H233" s="178">
        <f t="shared" si="9"/>
        <v>8578.520035974288</v>
      </c>
      <c r="I233" s="179" t="s">
        <v>337</v>
      </c>
      <c r="J233" s="222" t="s">
        <v>4538</v>
      </c>
      <c r="K233" s="181" t="s">
        <v>4154</v>
      </c>
      <c r="L233" s="182" t="s">
        <v>872</v>
      </c>
      <c r="M233" s="182" t="s">
        <v>1546</v>
      </c>
      <c r="N233" s="182" t="s">
        <v>1547</v>
      </c>
      <c r="O233" s="183"/>
      <c r="P233" s="184" t="s">
        <v>104</v>
      </c>
      <c r="Q233" s="185"/>
      <c r="R233" s="186"/>
      <c r="S233" s="187"/>
      <c r="T233" s="187"/>
      <c r="U233" s="188"/>
      <c r="V233" s="179" t="s">
        <v>3412</v>
      </c>
      <c r="W233" s="187"/>
      <c r="X233" s="189"/>
      <c r="Y233" s="190"/>
      <c r="Z233" s="210"/>
      <c r="AA233" s="217"/>
      <c r="AB233" s="218"/>
      <c r="AC233" s="218"/>
      <c r="AD233" s="218"/>
      <c r="AE233" s="218"/>
      <c r="AF233" s="219"/>
      <c r="AG233" s="218"/>
      <c r="AH233" s="218"/>
      <c r="AI233" s="219"/>
      <c r="AJ233" s="218"/>
      <c r="AK233" s="218"/>
      <c r="AL233" s="218"/>
      <c r="AM233" s="218"/>
      <c r="AN233" s="230">
        <f t="shared" si="10"/>
        <v>165</v>
      </c>
      <c r="AO233" s="220">
        <v>264.3324746442865</v>
      </c>
      <c r="AP233" s="226">
        <f t="shared" si="11"/>
        <v>55</v>
      </c>
      <c r="AQ233" s="228">
        <v>110</v>
      </c>
    </row>
    <row r="234" spans="1:43" ht="17.25">
      <c r="A234" s="160" t="s">
        <v>1100</v>
      </c>
      <c r="B234" s="161">
        <v>431140</v>
      </c>
      <c r="C234" s="162">
        <v>0.2874836489042373</v>
      </c>
      <c r="D234" s="163">
        <v>80438</v>
      </c>
      <c r="E234" s="164">
        <v>0.0022648369015461282</v>
      </c>
      <c r="F234" s="165">
        <v>2653.06</v>
      </c>
      <c r="G234" s="169">
        <f>B_DADOS1!$B$4*B_DADOS!E234</f>
        <v>5435.608563710708</v>
      </c>
      <c r="H234" s="178">
        <f t="shared" si="9"/>
        <v>8088.6685637107075</v>
      </c>
      <c r="I234" s="179" t="s">
        <v>338</v>
      </c>
      <c r="J234" s="222" t="s">
        <v>4539</v>
      </c>
      <c r="K234" s="181" t="s">
        <v>4154</v>
      </c>
      <c r="L234" s="182" t="s">
        <v>873</v>
      </c>
      <c r="M234" s="182" t="s">
        <v>1548</v>
      </c>
      <c r="N234" s="182" t="s">
        <v>1549</v>
      </c>
      <c r="O234" s="183" t="s">
        <v>1550</v>
      </c>
      <c r="P234" s="184" t="s">
        <v>104</v>
      </c>
      <c r="Q234" s="185" t="s">
        <v>446</v>
      </c>
      <c r="R234" s="186">
        <v>620</v>
      </c>
      <c r="S234" s="187" t="s">
        <v>3258</v>
      </c>
      <c r="T234" s="187" t="s">
        <v>3255</v>
      </c>
      <c r="U234" s="188">
        <v>51</v>
      </c>
      <c r="V234" s="179" t="s">
        <v>1223</v>
      </c>
      <c r="W234" s="187" t="s">
        <v>1550</v>
      </c>
      <c r="X234" s="189">
        <v>95900000</v>
      </c>
      <c r="Y234" s="190"/>
      <c r="Z234" s="210">
        <v>10503007000180</v>
      </c>
      <c r="AA234" s="217"/>
      <c r="AB234" s="218"/>
      <c r="AC234" s="218"/>
      <c r="AD234" s="218"/>
      <c r="AE234" s="218"/>
      <c r="AF234" s="219"/>
      <c r="AG234" s="218"/>
      <c r="AH234" s="218"/>
      <c r="AI234" s="219" t="s">
        <v>3257</v>
      </c>
      <c r="AJ234" s="218"/>
      <c r="AK234" s="218"/>
      <c r="AL234" s="218"/>
      <c r="AM234" s="218"/>
      <c r="AN234" s="230">
        <f t="shared" si="10"/>
        <v>168</v>
      </c>
      <c r="AO234" s="220">
        <v>269.3369675531159</v>
      </c>
      <c r="AP234" s="226">
        <f t="shared" si="11"/>
        <v>56</v>
      </c>
      <c r="AQ234" s="228">
        <v>112</v>
      </c>
    </row>
    <row r="235" spans="1:43" ht="17.25">
      <c r="A235" s="160" t="s">
        <v>1101</v>
      </c>
      <c r="B235" s="161">
        <v>431142</v>
      </c>
      <c r="C235" s="162">
        <v>0.5866876279729769</v>
      </c>
      <c r="D235" s="163">
        <v>2371</v>
      </c>
      <c r="E235" s="164">
        <v>0.0027242769597547343</v>
      </c>
      <c r="F235" s="165">
        <v>2653.06</v>
      </c>
      <c r="G235" s="169">
        <f>B_DADOS1!$B$4*B_DADOS!E235</f>
        <v>6538.2647034113625</v>
      </c>
      <c r="H235" s="178">
        <f t="shared" si="9"/>
        <v>9191.324703411363</v>
      </c>
      <c r="I235" s="179" t="s">
        <v>339</v>
      </c>
      <c r="J235" s="222" t="s">
        <v>4540</v>
      </c>
      <c r="K235" s="181" t="s">
        <v>4153</v>
      </c>
      <c r="L235" s="182" t="s">
        <v>874</v>
      </c>
      <c r="M235" s="182" t="s">
        <v>1551</v>
      </c>
      <c r="N235" s="182" t="s">
        <v>1552</v>
      </c>
      <c r="O235" s="183" t="s">
        <v>1553</v>
      </c>
      <c r="P235" s="184" t="s">
        <v>104</v>
      </c>
      <c r="Q235" s="185" t="s">
        <v>447</v>
      </c>
      <c r="R235" s="186" t="s">
        <v>3266</v>
      </c>
      <c r="S235" s="187" t="s">
        <v>3278</v>
      </c>
      <c r="T235" s="187" t="s">
        <v>3255</v>
      </c>
      <c r="U235" s="188">
        <v>55</v>
      </c>
      <c r="V235" s="179" t="s">
        <v>1224</v>
      </c>
      <c r="W235" s="187" t="s">
        <v>1553</v>
      </c>
      <c r="X235" s="189">
        <v>98320000</v>
      </c>
      <c r="Y235" s="190"/>
      <c r="Z235" s="210">
        <v>14533233000164</v>
      </c>
      <c r="AA235" s="217"/>
      <c r="AB235" s="218"/>
      <c r="AC235" s="218"/>
      <c r="AD235" s="218"/>
      <c r="AE235" s="218"/>
      <c r="AF235" s="219"/>
      <c r="AG235" s="218"/>
      <c r="AH235" s="218"/>
      <c r="AI235" s="219" t="s">
        <v>3257</v>
      </c>
      <c r="AJ235" s="218"/>
      <c r="AK235" s="218"/>
      <c r="AL235" s="218"/>
      <c r="AM235" s="218"/>
      <c r="AN235" s="230">
        <f t="shared" si="10"/>
        <v>115.5</v>
      </c>
      <c r="AO235" s="220">
        <v>185.70131764401492</v>
      </c>
      <c r="AP235" s="226">
        <f t="shared" si="11"/>
        <v>38.5</v>
      </c>
      <c r="AQ235" s="228">
        <v>77</v>
      </c>
    </row>
    <row r="236" spans="1:43" ht="17.25">
      <c r="A236" s="160" t="s">
        <v>1102</v>
      </c>
      <c r="B236" s="161">
        <v>431150</v>
      </c>
      <c r="C236" s="162">
        <v>0.3937219030475937</v>
      </c>
      <c r="D236" s="163">
        <v>7460</v>
      </c>
      <c r="E236" s="164">
        <v>0.0021712258158042693</v>
      </c>
      <c r="F236" s="165">
        <v>2653.06</v>
      </c>
      <c r="G236" s="169">
        <f>B_DADOS1!$B$4*B_DADOS!E236</f>
        <v>5210.941957930247</v>
      </c>
      <c r="H236" s="178">
        <f t="shared" si="9"/>
        <v>7864.001957930246</v>
      </c>
      <c r="I236" s="179" t="s">
        <v>340</v>
      </c>
      <c r="J236" s="222" t="s">
        <v>4541</v>
      </c>
      <c r="K236" s="181" t="s">
        <v>4153</v>
      </c>
      <c r="L236" s="182" t="s">
        <v>875</v>
      </c>
      <c r="M236" s="182" t="s">
        <v>1554</v>
      </c>
      <c r="N236" s="182" t="s">
        <v>1555</v>
      </c>
      <c r="O236" s="183" t="s">
        <v>1556</v>
      </c>
      <c r="P236" s="184" t="s">
        <v>104</v>
      </c>
      <c r="Q236" s="185" t="s">
        <v>448</v>
      </c>
      <c r="R236" s="186">
        <v>332</v>
      </c>
      <c r="S236" s="187"/>
      <c r="T236" s="187" t="s">
        <v>3255</v>
      </c>
      <c r="U236" s="188">
        <v>55</v>
      </c>
      <c r="V236" s="179" t="s">
        <v>1225</v>
      </c>
      <c r="W236" s="187" t="s">
        <v>1556</v>
      </c>
      <c r="X236" s="189">
        <v>97390000</v>
      </c>
      <c r="Y236" s="190"/>
      <c r="Z236" s="210">
        <v>14140345000155</v>
      </c>
      <c r="AA236" s="217"/>
      <c r="AB236" s="218"/>
      <c r="AC236" s="218"/>
      <c r="AD236" s="218"/>
      <c r="AE236" s="218"/>
      <c r="AF236" s="219"/>
      <c r="AG236" s="218"/>
      <c r="AH236" s="218"/>
      <c r="AI236" s="219" t="s">
        <v>3257</v>
      </c>
      <c r="AJ236" s="218"/>
      <c r="AK236" s="218"/>
      <c r="AL236" s="218"/>
      <c r="AM236" s="218"/>
      <c r="AN236" s="230">
        <f t="shared" si="10"/>
        <v>118.5</v>
      </c>
      <c r="AO236" s="220">
        <v>188.70797902671114</v>
      </c>
      <c r="AP236" s="226">
        <f t="shared" si="11"/>
        <v>39.5</v>
      </c>
      <c r="AQ236" s="228">
        <v>79</v>
      </c>
    </row>
    <row r="237" spans="1:43" ht="17.25">
      <c r="A237" s="160" t="s">
        <v>1103</v>
      </c>
      <c r="B237" s="161">
        <v>431160</v>
      </c>
      <c r="C237" s="162">
        <v>0.33643132651697766</v>
      </c>
      <c r="D237" s="163">
        <v>5651</v>
      </c>
      <c r="E237" s="164">
        <v>0.0017795894336233155</v>
      </c>
      <c r="F237" s="165">
        <v>2653.06</v>
      </c>
      <c r="G237" s="169">
        <f>B_DADOS1!$B$4*B_DADOS!E237</f>
        <v>4271.0146406959575</v>
      </c>
      <c r="H237" s="178">
        <f t="shared" si="9"/>
        <v>6924.074640695957</v>
      </c>
      <c r="I237" s="179" t="s">
        <v>341</v>
      </c>
      <c r="J237" s="222" t="s">
        <v>1557</v>
      </c>
      <c r="K237" s="181" t="s">
        <v>4153</v>
      </c>
      <c r="L237" s="182" t="s">
        <v>876</v>
      </c>
      <c r="M237" s="182" t="s">
        <v>1558</v>
      </c>
      <c r="N237" s="182" t="s">
        <v>790</v>
      </c>
      <c r="O237" s="183" t="s">
        <v>1559</v>
      </c>
      <c r="P237" s="184" t="s">
        <v>104</v>
      </c>
      <c r="Q237" s="185" t="s">
        <v>449</v>
      </c>
      <c r="R237" s="186">
        <v>140</v>
      </c>
      <c r="S237" s="187" t="s">
        <v>3258</v>
      </c>
      <c r="T237" s="187" t="s">
        <v>3255</v>
      </c>
      <c r="U237" s="188">
        <v>55</v>
      </c>
      <c r="V237" s="179" t="s">
        <v>1226</v>
      </c>
      <c r="W237" s="187" t="s">
        <v>1559</v>
      </c>
      <c r="X237" s="189">
        <v>99690000</v>
      </c>
      <c r="Y237" s="190"/>
      <c r="Z237" s="210">
        <v>13549674000191</v>
      </c>
      <c r="AA237" s="217"/>
      <c r="AB237" s="218"/>
      <c r="AC237" s="218"/>
      <c r="AD237" s="218"/>
      <c r="AE237" s="218"/>
      <c r="AF237" s="219"/>
      <c r="AG237" s="218"/>
      <c r="AH237" s="218"/>
      <c r="AI237" s="219" t="s">
        <v>3257</v>
      </c>
      <c r="AJ237" s="218"/>
      <c r="AK237" s="218"/>
      <c r="AL237" s="218"/>
      <c r="AM237" s="218"/>
      <c r="AN237" s="230">
        <f t="shared" si="10"/>
        <v>154.5</v>
      </c>
      <c r="AO237" s="220">
        <v>248.36204106238142</v>
      </c>
      <c r="AP237" s="226">
        <f t="shared" si="11"/>
        <v>51.5</v>
      </c>
      <c r="AQ237" s="228">
        <v>103</v>
      </c>
    </row>
    <row r="238" spans="1:43" ht="17.25">
      <c r="A238" s="160" t="s">
        <v>1104</v>
      </c>
      <c r="B238" s="161">
        <v>431162</v>
      </c>
      <c r="C238" s="162">
        <v>0.321778350447884</v>
      </c>
      <c r="D238" s="163">
        <v>5653</v>
      </c>
      <c r="E238" s="164">
        <v>0.0017021712981162933</v>
      </c>
      <c r="F238" s="165">
        <v>2653.06</v>
      </c>
      <c r="G238" s="169">
        <f>B_DADOS1!$B$4*B_DADOS!E238</f>
        <v>4085.211115479104</v>
      </c>
      <c r="H238" s="178">
        <f t="shared" si="9"/>
        <v>6738.271115479104</v>
      </c>
      <c r="I238" s="179" t="s">
        <v>342</v>
      </c>
      <c r="J238" s="222" t="s">
        <v>4542</v>
      </c>
      <c r="K238" s="181" t="s">
        <v>4154</v>
      </c>
      <c r="L238" s="182" t="s">
        <v>877</v>
      </c>
      <c r="M238" s="182" t="s">
        <v>1560</v>
      </c>
      <c r="N238" s="182" t="s">
        <v>1561</v>
      </c>
      <c r="O238" s="183" t="s">
        <v>1562</v>
      </c>
      <c r="P238" s="184" t="s">
        <v>104</v>
      </c>
      <c r="Q238" s="185" t="s">
        <v>450</v>
      </c>
      <c r="R238" s="186">
        <v>1314</v>
      </c>
      <c r="S238" s="187" t="s">
        <v>3258</v>
      </c>
      <c r="T238" s="187" t="s">
        <v>3255</v>
      </c>
      <c r="U238" s="188">
        <v>51</v>
      </c>
      <c r="V238" s="179" t="s">
        <v>1227</v>
      </c>
      <c r="W238" s="187" t="s">
        <v>1562</v>
      </c>
      <c r="X238" s="189">
        <v>93940000</v>
      </c>
      <c r="Y238" s="190"/>
      <c r="Z238" s="210">
        <v>14298554000121</v>
      </c>
      <c r="AA238" s="217"/>
      <c r="AB238" s="218"/>
      <c r="AC238" s="218"/>
      <c r="AD238" s="218"/>
      <c r="AE238" s="218"/>
      <c r="AF238" s="219"/>
      <c r="AG238" s="218"/>
      <c r="AH238" s="218"/>
      <c r="AI238" s="219" t="s">
        <v>3257</v>
      </c>
      <c r="AJ238" s="218"/>
      <c r="AK238" s="218"/>
      <c r="AL238" s="218"/>
      <c r="AM238" s="218"/>
      <c r="AN238" s="230">
        <f t="shared" si="10"/>
        <v>103.5</v>
      </c>
      <c r="AO238" s="220">
        <v>165.1474348244387</v>
      </c>
      <c r="AP238" s="226">
        <f t="shared" si="11"/>
        <v>34.5</v>
      </c>
      <c r="AQ238" s="228">
        <v>69</v>
      </c>
    </row>
    <row r="239" spans="1:43" ht="17.25">
      <c r="A239" s="160" t="s">
        <v>1105</v>
      </c>
      <c r="B239" s="161">
        <v>431164</v>
      </c>
      <c r="C239" s="162">
        <v>0.2711210931725224</v>
      </c>
      <c r="D239" s="163">
        <v>1699</v>
      </c>
      <c r="E239" s="164">
        <v>0.0011975589701870928</v>
      </c>
      <c r="F239" s="165">
        <v>2653.06</v>
      </c>
      <c r="G239" s="169">
        <f>B_DADOS1!$B$4*B_DADOS!E239</f>
        <v>2874.1415284490226</v>
      </c>
      <c r="H239" s="178">
        <f t="shared" si="9"/>
        <v>5527.201528449023</v>
      </c>
      <c r="I239" s="179" t="s">
        <v>343</v>
      </c>
      <c r="J239" s="222" t="s">
        <v>4543</v>
      </c>
      <c r="K239" s="181" t="s">
        <v>4154</v>
      </c>
      <c r="L239" s="182" t="s">
        <v>878</v>
      </c>
      <c r="M239" s="182" t="s">
        <v>1563</v>
      </c>
      <c r="N239" s="182" t="s">
        <v>1564</v>
      </c>
      <c r="O239" s="183"/>
      <c r="P239" s="184" t="s">
        <v>104</v>
      </c>
      <c r="Q239" s="185"/>
      <c r="R239" s="186"/>
      <c r="S239" s="187"/>
      <c r="T239" s="187"/>
      <c r="U239" s="188"/>
      <c r="V239" s="179" t="s">
        <v>3412</v>
      </c>
      <c r="W239" s="187"/>
      <c r="X239" s="189"/>
      <c r="Y239" s="190"/>
      <c r="Z239" s="210"/>
      <c r="AA239" s="217"/>
      <c r="AB239" s="218"/>
      <c r="AC239" s="218"/>
      <c r="AD239" s="218"/>
      <c r="AE239" s="218"/>
      <c r="AF239" s="219"/>
      <c r="AG239" s="218"/>
      <c r="AH239" s="218"/>
      <c r="AI239" s="219"/>
      <c r="AJ239" s="218"/>
      <c r="AK239" s="218"/>
      <c r="AL239" s="218"/>
      <c r="AM239" s="218"/>
      <c r="AN239" s="230">
        <f t="shared" si="10"/>
        <v>76.5</v>
      </c>
      <c r="AO239" s="220">
        <v>122.768815044798</v>
      </c>
      <c r="AP239" s="226">
        <f t="shared" si="11"/>
        <v>25.5</v>
      </c>
      <c r="AQ239" s="228">
        <v>51</v>
      </c>
    </row>
    <row r="240" spans="1:43" ht="17.25">
      <c r="A240" s="160" t="s">
        <v>1106</v>
      </c>
      <c r="B240" s="161">
        <v>431171</v>
      </c>
      <c r="C240" s="162">
        <v>0.34153080754855564</v>
      </c>
      <c r="D240" s="163">
        <v>4198</v>
      </c>
      <c r="E240" s="164">
        <v>0.0017277895561714084</v>
      </c>
      <c r="F240" s="165">
        <v>2653.06</v>
      </c>
      <c r="G240" s="169">
        <f>B_DADOS1!$B$4*B_DADOS!E240</f>
        <v>4146.69493481138</v>
      </c>
      <c r="H240" s="178">
        <f t="shared" si="9"/>
        <v>6799.754934811381</v>
      </c>
      <c r="I240" s="179" t="s">
        <v>344</v>
      </c>
      <c r="J240" s="222" t="s">
        <v>4545</v>
      </c>
      <c r="K240" s="181" t="s">
        <v>4153</v>
      </c>
      <c r="L240" s="182" t="s">
        <v>879</v>
      </c>
      <c r="M240" s="182" t="s">
        <v>1565</v>
      </c>
      <c r="N240" s="182" t="s">
        <v>1566</v>
      </c>
      <c r="O240" s="183" t="s">
        <v>1567</v>
      </c>
      <c r="P240" s="184" t="s">
        <v>104</v>
      </c>
      <c r="Q240" s="185" t="s">
        <v>451</v>
      </c>
      <c r="R240" s="186">
        <v>330</v>
      </c>
      <c r="S240" s="187" t="s">
        <v>3258</v>
      </c>
      <c r="T240" s="187" t="s">
        <v>3255</v>
      </c>
      <c r="U240" s="188">
        <v>55</v>
      </c>
      <c r="V240" s="179" t="s">
        <v>1228</v>
      </c>
      <c r="W240" s="187" t="s">
        <v>1567</v>
      </c>
      <c r="X240" s="189">
        <v>97645000</v>
      </c>
      <c r="Y240" s="190"/>
      <c r="Z240" s="210">
        <v>13822021000134</v>
      </c>
      <c r="AA240" s="217"/>
      <c r="AB240" s="218"/>
      <c r="AC240" s="218"/>
      <c r="AD240" s="218"/>
      <c r="AE240" s="218"/>
      <c r="AF240" s="219"/>
      <c r="AG240" s="218"/>
      <c r="AH240" s="218"/>
      <c r="AI240" s="219" t="s">
        <v>3257</v>
      </c>
      <c r="AJ240" s="218"/>
      <c r="AK240" s="218"/>
      <c r="AL240" s="218"/>
      <c r="AM240" s="218"/>
      <c r="AN240" s="230">
        <f t="shared" si="10"/>
        <v>118.5</v>
      </c>
      <c r="AO240" s="220">
        <v>188.962731881679</v>
      </c>
      <c r="AP240" s="226">
        <f t="shared" si="11"/>
        <v>39.5</v>
      </c>
      <c r="AQ240" s="228">
        <v>79</v>
      </c>
    </row>
    <row r="241" spans="1:43" ht="17.25">
      <c r="A241" s="160" t="s">
        <v>1107</v>
      </c>
      <c r="B241" s="161">
        <v>431170</v>
      </c>
      <c r="C241" s="162">
        <v>0.41464869264966414</v>
      </c>
      <c r="D241" s="163">
        <v>5842</v>
      </c>
      <c r="E241" s="164">
        <v>0.002204292016383687</v>
      </c>
      <c r="F241" s="165">
        <v>2653.06</v>
      </c>
      <c r="G241" s="169">
        <f>B_DADOS1!$B$4*B_DADOS!E241</f>
        <v>5290.300839320848</v>
      </c>
      <c r="H241" s="178">
        <f t="shared" si="9"/>
        <v>7943.360839320849</v>
      </c>
      <c r="I241" s="179" t="s">
        <v>345</v>
      </c>
      <c r="J241" s="222" t="s">
        <v>4546</v>
      </c>
      <c r="K241" s="181" t="s">
        <v>4152</v>
      </c>
      <c r="L241" s="182" t="s">
        <v>880</v>
      </c>
      <c r="M241" s="182" t="s">
        <v>1568</v>
      </c>
      <c r="N241" s="182" t="s">
        <v>1569</v>
      </c>
      <c r="O241" s="183" t="s">
        <v>1570</v>
      </c>
      <c r="P241" s="184" t="s">
        <v>104</v>
      </c>
      <c r="Q241" s="185" t="s">
        <v>452</v>
      </c>
      <c r="R241" s="186">
        <v>172</v>
      </c>
      <c r="S241" s="187" t="s">
        <v>3258</v>
      </c>
      <c r="T241" s="187" t="s">
        <v>3255</v>
      </c>
      <c r="U241" s="188">
        <v>54</v>
      </c>
      <c r="V241" s="179" t="s">
        <v>1229</v>
      </c>
      <c r="W241" s="187" t="s">
        <v>1570</v>
      </c>
      <c r="X241" s="189">
        <v>99880000</v>
      </c>
      <c r="Y241" s="190"/>
      <c r="Z241" s="210">
        <v>14288701000182</v>
      </c>
      <c r="AA241" s="217"/>
      <c r="AB241" s="218"/>
      <c r="AC241" s="218"/>
      <c r="AD241" s="218"/>
      <c r="AE241" s="218"/>
      <c r="AF241" s="219"/>
      <c r="AG241" s="218"/>
      <c r="AH241" s="218"/>
      <c r="AI241" s="219" t="s">
        <v>3257</v>
      </c>
      <c r="AJ241" s="218"/>
      <c r="AK241" s="218"/>
      <c r="AL241" s="218"/>
      <c r="AM241" s="218"/>
      <c r="AN241" s="230">
        <f t="shared" si="10"/>
        <v>157.5</v>
      </c>
      <c r="AO241" s="220">
        <v>252.72328737630133</v>
      </c>
      <c r="AP241" s="226">
        <f t="shared" si="11"/>
        <v>52.5</v>
      </c>
      <c r="AQ241" s="228">
        <v>105</v>
      </c>
    </row>
    <row r="242" spans="1:43" ht="17.25">
      <c r="A242" s="160" t="s">
        <v>1108</v>
      </c>
      <c r="B242" s="161">
        <v>431173</v>
      </c>
      <c r="C242" s="162">
        <v>0.4741645194529231</v>
      </c>
      <c r="D242" s="163">
        <v>2977</v>
      </c>
      <c r="E242" s="164">
        <v>0.0022782452489160665</v>
      </c>
      <c r="F242" s="165">
        <v>2653.06</v>
      </c>
      <c r="G242" s="169">
        <f>B_DADOS1!$B$4*B_DADOS!E242</f>
        <v>5467.788597398559</v>
      </c>
      <c r="H242" s="178">
        <f t="shared" si="9"/>
        <v>8120.848597398559</v>
      </c>
      <c r="I242" s="179" t="s">
        <v>346</v>
      </c>
      <c r="J242" s="222" t="s">
        <v>4547</v>
      </c>
      <c r="K242" s="181" t="s">
        <v>4154</v>
      </c>
      <c r="L242" s="182" t="s">
        <v>881</v>
      </c>
      <c r="M242" s="182" t="s">
        <v>1571</v>
      </c>
      <c r="N242" s="182" t="s">
        <v>1572</v>
      </c>
      <c r="O242" s="183" t="s">
        <v>1573</v>
      </c>
      <c r="P242" s="184" t="s">
        <v>104</v>
      </c>
      <c r="Q242" s="185" t="s">
        <v>453</v>
      </c>
      <c r="R242" s="186">
        <v>220</v>
      </c>
      <c r="S242" s="187" t="s">
        <v>3320</v>
      </c>
      <c r="T242" s="187" t="s">
        <v>3255</v>
      </c>
      <c r="U242" s="188">
        <v>51</v>
      </c>
      <c r="V242" s="179" t="s">
        <v>1230</v>
      </c>
      <c r="W242" s="187" t="s">
        <v>1573</v>
      </c>
      <c r="X242" s="189">
        <v>95572000</v>
      </c>
      <c r="Y242" s="190"/>
      <c r="Z242" s="210">
        <v>14341264000113</v>
      </c>
      <c r="AA242" s="217"/>
      <c r="AB242" s="218"/>
      <c r="AC242" s="218"/>
      <c r="AD242" s="218"/>
      <c r="AE242" s="218"/>
      <c r="AF242" s="219"/>
      <c r="AG242" s="218"/>
      <c r="AH242" s="218"/>
      <c r="AI242" s="219" t="s">
        <v>3257</v>
      </c>
      <c r="AJ242" s="218"/>
      <c r="AK242" s="218"/>
      <c r="AL242" s="218"/>
      <c r="AM242" s="218"/>
      <c r="AN242" s="230">
        <f t="shared" si="10"/>
        <v>133.5</v>
      </c>
      <c r="AO242" s="220">
        <v>213.3907964740713</v>
      </c>
      <c r="AP242" s="226">
        <f t="shared" si="11"/>
        <v>44.5</v>
      </c>
      <c r="AQ242" s="228">
        <v>89</v>
      </c>
    </row>
    <row r="243" spans="1:43" ht="17.25">
      <c r="A243" s="160" t="s">
        <v>1109</v>
      </c>
      <c r="B243" s="161">
        <v>431175</v>
      </c>
      <c r="C243" s="162">
        <v>0.3745123367267931</v>
      </c>
      <c r="D243" s="163">
        <v>6601</v>
      </c>
      <c r="E243" s="164">
        <v>0.0020277395996216615</v>
      </c>
      <c r="F243" s="165">
        <v>2653.06</v>
      </c>
      <c r="G243" s="169">
        <f>B_DADOS1!$B$4*B_DADOS!E243</f>
        <v>4866.5750390919875</v>
      </c>
      <c r="H243" s="178">
        <f t="shared" si="9"/>
        <v>7519.635039091987</v>
      </c>
      <c r="I243" s="179" t="s">
        <v>347</v>
      </c>
      <c r="J243" s="222" t="s">
        <v>4548</v>
      </c>
      <c r="K243" s="181" t="s">
        <v>4153</v>
      </c>
      <c r="L243" s="182" t="s">
        <v>882</v>
      </c>
      <c r="M243" s="182" t="s">
        <v>1574</v>
      </c>
      <c r="N243" s="182" t="s">
        <v>1575</v>
      </c>
      <c r="O243" s="183" t="s">
        <v>1576</v>
      </c>
      <c r="P243" s="184" t="s">
        <v>104</v>
      </c>
      <c r="Q243" s="185" t="s">
        <v>454</v>
      </c>
      <c r="R243" s="186">
        <v>171</v>
      </c>
      <c r="S243" s="187" t="s">
        <v>3258</v>
      </c>
      <c r="T243" s="187" t="s">
        <v>3255</v>
      </c>
      <c r="U243" s="188">
        <v>55</v>
      </c>
      <c r="V243" s="179" t="s">
        <v>1231</v>
      </c>
      <c r="W243" s="187" t="s">
        <v>1576</v>
      </c>
      <c r="X243" s="189">
        <v>97640000</v>
      </c>
      <c r="Y243" s="190"/>
      <c r="Z243" s="210">
        <v>14505496000160</v>
      </c>
      <c r="AA243" s="217"/>
      <c r="AB243" s="218"/>
      <c r="AC243" s="218"/>
      <c r="AD243" s="218"/>
      <c r="AE243" s="218"/>
      <c r="AF243" s="219"/>
      <c r="AG243" s="218"/>
      <c r="AH243" s="218"/>
      <c r="AI243" s="219" t="s">
        <v>3257</v>
      </c>
      <c r="AJ243" s="218"/>
      <c r="AK243" s="218"/>
      <c r="AL243" s="218"/>
      <c r="AM243" s="218"/>
      <c r="AN243" s="230">
        <f t="shared" si="10"/>
        <v>127.5</v>
      </c>
      <c r="AO243" s="220">
        <v>202.84482921923563</v>
      </c>
      <c r="AP243" s="226">
        <f t="shared" si="11"/>
        <v>42.5</v>
      </c>
      <c r="AQ243" s="228">
        <v>85</v>
      </c>
    </row>
    <row r="244" spans="1:43" ht="17.25">
      <c r="A244" s="160" t="s">
        <v>1110</v>
      </c>
      <c r="B244" s="161">
        <v>431177</v>
      </c>
      <c r="C244" s="162">
        <v>0.34218274390961423</v>
      </c>
      <c r="D244" s="163">
        <v>6757</v>
      </c>
      <c r="E244" s="164">
        <v>0.0018591986130956201</v>
      </c>
      <c r="F244" s="165">
        <v>2653.06</v>
      </c>
      <c r="G244" s="169">
        <f>B_DADOS1!$B$4*B_DADOS!E244</f>
        <v>4462.076671429489</v>
      </c>
      <c r="H244" s="178">
        <f t="shared" si="9"/>
        <v>7115.136671429489</v>
      </c>
      <c r="I244" s="179" t="s">
        <v>348</v>
      </c>
      <c r="J244" s="222" t="s">
        <v>4549</v>
      </c>
      <c r="K244" s="181" t="s">
        <v>4154</v>
      </c>
      <c r="L244" s="182" t="s">
        <v>883</v>
      </c>
      <c r="M244" s="182" t="s">
        <v>1577</v>
      </c>
      <c r="N244" s="182" t="s">
        <v>1578</v>
      </c>
      <c r="O244" s="183" t="s">
        <v>1579</v>
      </c>
      <c r="P244" s="184" t="s">
        <v>104</v>
      </c>
      <c r="Q244" s="185" t="s">
        <v>455</v>
      </c>
      <c r="R244" s="186">
        <v>685</v>
      </c>
      <c r="S244" s="187" t="s">
        <v>3258</v>
      </c>
      <c r="T244" s="187" t="s">
        <v>3255</v>
      </c>
      <c r="U244" s="188">
        <v>51</v>
      </c>
      <c r="V244" s="179" t="s">
        <v>1232</v>
      </c>
      <c r="W244" s="187" t="s">
        <v>1579</v>
      </c>
      <c r="X244" s="189">
        <v>95530000</v>
      </c>
      <c r="Y244" s="190"/>
      <c r="Z244" s="210">
        <v>14308931000166</v>
      </c>
      <c r="AA244" s="217"/>
      <c r="AB244" s="218"/>
      <c r="AC244" s="218"/>
      <c r="AD244" s="218"/>
      <c r="AE244" s="218"/>
      <c r="AF244" s="219"/>
      <c r="AG244" s="218"/>
      <c r="AH244" s="218"/>
      <c r="AI244" s="219" t="s">
        <v>3257</v>
      </c>
      <c r="AJ244" s="218"/>
      <c r="AK244" s="218"/>
      <c r="AL244" s="218"/>
      <c r="AM244" s="218"/>
      <c r="AN244" s="230">
        <f t="shared" si="10"/>
        <v>145.5</v>
      </c>
      <c r="AO244" s="220">
        <v>232.89970660713536</v>
      </c>
      <c r="AP244" s="226">
        <f t="shared" si="11"/>
        <v>48.5</v>
      </c>
      <c r="AQ244" s="228">
        <v>97</v>
      </c>
    </row>
    <row r="245" spans="1:43" ht="17.25">
      <c r="A245" s="160" t="s">
        <v>1111</v>
      </c>
      <c r="B245" s="161">
        <v>431179</v>
      </c>
      <c r="C245" s="162">
        <v>0.2653855186355689</v>
      </c>
      <c r="D245" s="163">
        <v>2550</v>
      </c>
      <c r="E245" s="164">
        <v>0.0012458416401904355</v>
      </c>
      <c r="F245" s="165">
        <v>2653.06</v>
      </c>
      <c r="G245" s="169">
        <f>B_DADOS1!$B$4*B_DADOS!E245</f>
        <v>2990.0199364570453</v>
      </c>
      <c r="H245" s="178">
        <f t="shared" si="9"/>
        <v>5643.079936457045</v>
      </c>
      <c r="I245" s="179" t="s">
        <v>349</v>
      </c>
      <c r="J245" s="222" t="s">
        <v>1580</v>
      </c>
      <c r="K245" s="181" t="s">
        <v>4154</v>
      </c>
      <c r="L245" s="182" t="s">
        <v>884</v>
      </c>
      <c r="M245" s="182" t="s">
        <v>1581</v>
      </c>
      <c r="N245" s="182" t="s">
        <v>1582</v>
      </c>
      <c r="O245" s="183" t="s">
        <v>1583</v>
      </c>
      <c r="P245" s="184" t="s">
        <v>104</v>
      </c>
      <c r="Q245" s="185" t="s">
        <v>456</v>
      </c>
      <c r="R245" s="186" t="s">
        <v>3266</v>
      </c>
      <c r="S245" s="187" t="s">
        <v>1584</v>
      </c>
      <c r="T245" s="187" t="s">
        <v>3255</v>
      </c>
      <c r="U245" s="188">
        <v>51</v>
      </c>
      <c r="V245" s="179" t="s">
        <v>1233</v>
      </c>
      <c r="W245" s="187" t="s">
        <v>1583</v>
      </c>
      <c r="X245" s="189">
        <v>95793000</v>
      </c>
      <c r="Y245" s="190"/>
      <c r="Z245" s="210">
        <v>13839150000135</v>
      </c>
      <c r="AA245" s="217"/>
      <c r="AB245" s="218"/>
      <c r="AC245" s="218"/>
      <c r="AD245" s="218"/>
      <c r="AE245" s="218"/>
      <c r="AF245" s="219"/>
      <c r="AG245" s="218"/>
      <c r="AH245" s="218"/>
      <c r="AI245" s="219" t="s">
        <v>3257</v>
      </c>
      <c r="AJ245" s="218"/>
      <c r="AK245" s="218"/>
      <c r="AL245" s="218"/>
      <c r="AM245" s="218"/>
      <c r="AN245" s="230">
        <f t="shared" si="10"/>
        <v>78</v>
      </c>
      <c r="AO245" s="220">
        <v>125.93041945817852</v>
      </c>
      <c r="AP245" s="226">
        <f t="shared" si="11"/>
        <v>26</v>
      </c>
      <c r="AQ245" s="227">
        <v>52</v>
      </c>
    </row>
    <row r="246" spans="1:43" ht="17.25">
      <c r="A246" s="160" t="s">
        <v>1112</v>
      </c>
      <c r="B246" s="161">
        <v>431180</v>
      </c>
      <c r="C246" s="162">
        <v>0.2765100983101811</v>
      </c>
      <c r="D246" s="163">
        <v>40559</v>
      </c>
      <c r="E246" s="164">
        <v>0.0019657517764399743</v>
      </c>
      <c r="F246" s="165">
        <v>2653.06</v>
      </c>
      <c r="G246" s="169">
        <f>B_DADOS1!$B$4*B_DADOS!E246</f>
        <v>4717.804263455939</v>
      </c>
      <c r="H246" s="178">
        <f t="shared" si="9"/>
        <v>7370.864263455938</v>
      </c>
      <c r="I246" s="179" t="s">
        <v>350</v>
      </c>
      <c r="J246" s="222" t="s">
        <v>4569</v>
      </c>
      <c r="K246" s="181" t="s">
        <v>4152</v>
      </c>
      <c r="L246" s="182" t="s">
        <v>885</v>
      </c>
      <c r="M246" s="182" t="s">
        <v>1585</v>
      </c>
      <c r="N246" s="182" t="s">
        <v>1586</v>
      </c>
      <c r="O246" s="183"/>
      <c r="P246" s="184" t="s">
        <v>104</v>
      </c>
      <c r="Q246" s="185"/>
      <c r="R246" s="186"/>
      <c r="S246" s="187"/>
      <c r="T246" s="187"/>
      <c r="U246" s="188"/>
      <c r="V246" s="179" t="s">
        <v>3412</v>
      </c>
      <c r="W246" s="187"/>
      <c r="X246" s="189"/>
      <c r="Y246" s="190"/>
      <c r="Z246" s="210"/>
      <c r="AA246" s="217"/>
      <c r="AB246" s="218"/>
      <c r="AC246" s="218"/>
      <c r="AD246" s="218"/>
      <c r="AE246" s="218"/>
      <c r="AF246" s="219"/>
      <c r="AG246" s="218"/>
      <c r="AH246" s="218"/>
      <c r="AI246" s="219"/>
      <c r="AJ246" s="218"/>
      <c r="AK246" s="218"/>
      <c r="AL246" s="218"/>
      <c r="AM246" s="218"/>
      <c r="AN246" s="230">
        <f t="shared" si="10"/>
        <v>114</v>
      </c>
      <c r="AO246" s="220">
        <v>182.8766670141099</v>
      </c>
      <c r="AP246" s="226">
        <f t="shared" si="11"/>
        <v>38</v>
      </c>
      <c r="AQ246" s="227">
        <v>76</v>
      </c>
    </row>
    <row r="247" spans="1:43" ht="17.25">
      <c r="A247" s="160" t="s">
        <v>1113</v>
      </c>
      <c r="B247" s="161">
        <v>431190</v>
      </c>
      <c r="C247" s="162">
        <v>0.3079779058008729</v>
      </c>
      <c r="D247" s="163">
        <v>4888</v>
      </c>
      <c r="E247" s="164">
        <v>0.0015940202545288897</v>
      </c>
      <c r="F247" s="165">
        <v>2653.06</v>
      </c>
      <c r="G247" s="169">
        <f>B_DADOS1!$B$4*B_DADOS!E247</f>
        <v>3825.6486108693352</v>
      </c>
      <c r="H247" s="178">
        <f t="shared" si="9"/>
        <v>6478.708610869335</v>
      </c>
      <c r="I247" s="179" t="s">
        <v>351</v>
      </c>
      <c r="J247" s="222" t="s">
        <v>1587</v>
      </c>
      <c r="K247" s="181" t="s">
        <v>4152</v>
      </c>
      <c r="L247" s="182" t="s">
        <v>886</v>
      </c>
      <c r="M247" s="182" t="s">
        <v>1588</v>
      </c>
      <c r="N247" s="182" t="s">
        <v>1589</v>
      </c>
      <c r="O247" s="183" t="s">
        <v>1590</v>
      </c>
      <c r="P247" s="184" t="s">
        <v>104</v>
      </c>
      <c r="Q247" s="185" t="s">
        <v>457</v>
      </c>
      <c r="R247" s="186">
        <v>15</v>
      </c>
      <c r="S247" s="187" t="s">
        <v>3279</v>
      </c>
      <c r="T247" s="187" t="s">
        <v>3255</v>
      </c>
      <c r="U247" s="188">
        <v>54</v>
      </c>
      <c r="V247" s="179" t="s">
        <v>1234</v>
      </c>
      <c r="W247" s="187" t="s">
        <v>1590</v>
      </c>
      <c r="X247" s="189">
        <v>99800000</v>
      </c>
      <c r="Y247" s="190"/>
      <c r="Z247" s="210">
        <v>14848870000120</v>
      </c>
      <c r="AA247" s="217"/>
      <c r="AB247" s="218"/>
      <c r="AC247" s="218"/>
      <c r="AD247" s="218"/>
      <c r="AE247" s="218"/>
      <c r="AF247" s="219"/>
      <c r="AG247" s="218"/>
      <c r="AH247" s="218"/>
      <c r="AI247" s="219" t="s">
        <v>3257</v>
      </c>
      <c r="AJ247" s="218"/>
      <c r="AK247" s="218"/>
      <c r="AL247" s="218"/>
      <c r="AM247" s="218"/>
      <c r="AN247" s="230">
        <f t="shared" si="10"/>
        <v>138</v>
      </c>
      <c r="AO247" s="220">
        <v>221.3793555932494</v>
      </c>
      <c r="AP247" s="226">
        <f t="shared" si="11"/>
        <v>46</v>
      </c>
      <c r="AQ247" s="227">
        <v>92</v>
      </c>
    </row>
    <row r="248" spans="1:43" ht="17.25">
      <c r="A248" s="160" t="s">
        <v>1114</v>
      </c>
      <c r="B248" s="161">
        <v>431198</v>
      </c>
      <c r="C248" s="162">
        <v>0.38489976470311343</v>
      </c>
      <c r="D248" s="163">
        <v>3984</v>
      </c>
      <c r="E248" s="164">
        <v>0.0019319689373371756</v>
      </c>
      <c r="F248" s="165">
        <v>2653.06</v>
      </c>
      <c r="G248" s="169">
        <f>B_DADOS1!$B$4*B_DADOS!E248</f>
        <v>4636.725449609222</v>
      </c>
      <c r="H248" s="178">
        <f t="shared" si="9"/>
        <v>7289.785449609222</v>
      </c>
      <c r="I248" s="179" t="s">
        <v>352</v>
      </c>
      <c r="J248" s="222" t="s">
        <v>4550</v>
      </c>
      <c r="K248" s="181" t="s">
        <v>4154</v>
      </c>
      <c r="L248" s="182" t="s">
        <v>887</v>
      </c>
      <c r="M248" s="182" t="s">
        <v>1591</v>
      </c>
      <c r="N248" s="182" t="s">
        <v>4225</v>
      </c>
      <c r="O248" s="183" t="s">
        <v>4226</v>
      </c>
      <c r="P248" s="184" t="s">
        <v>104</v>
      </c>
      <c r="Q248" s="185" t="s">
        <v>458</v>
      </c>
      <c r="R248" s="186">
        <v>10</v>
      </c>
      <c r="S248" s="187" t="s">
        <v>3258</v>
      </c>
      <c r="T248" s="187" t="s">
        <v>3255</v>
      </c>
      <c r="U248" s="188">
        <v>51</v>
      </c>
      <c r="V248" s="179" t="s">
        <v>1235</v>
      </c>
      <c r="W248" s="187" t="s">
        <v>4226</v>
      </c>
      <c r="X248" s="189">
        <v>92900000</v>
      </c>
      <c r="Y248" s="190"/>
      <c r="Z248" s="210">
        <v>14327328000121</v>
      </c>
      <c r="AA248" s="217"/>
      <c r="AB248" s="218"/>
      <c r="AC248" s="218"/>
      <c r="AD248" s="218"/>
      <c r="AE248" s="218"/>
      <c r="AF248" s="219"/>
      <c r="AG248" s="218"/>
      <c r="AH248" s="218"/>
      <c r="AI248" s="219" t="s">
        <v>3257</v>
      </c>
      <c r="AJ248" s="218"/>
      <c r="AK248" s="218"/>
      <c r="AL248" s="218"/>
      <c r="AM248" s="218"/>
      <c r="AN248" s="230">
        <f t="shared" si="10"/>
        <v>97.5</v>
      </c>
      <c r="AO248" s="220">
        <v>157.1097261772859</v>
      </c>
      <c r="AP248" s="226">
        <f t="shared" si="11"/>
        <v>32.5</v>
      </c>
      <c r="AQ248" s="227">
        <v>65</v>
      </c>
    </row>
    <row r="249" spans="1:43" ht="17.25">
      <c r="A249" s="160" t="s">
        <v>1115</v>
      </c>
      <c r="B249" s="161">
        <v>431200</v>
      </c>
      <c r="C249" s="162">
        <v>0.3344939414114282</v>
      </c>
      <c r="D249" s="163">
        <v>2150</v>
      </c>
      <c r="E249" s="164">
        <v>0.0015305891109049297</v>
      </c>
      <c r="F249" s="165">
        <v>2653.06</v>
      </c>
      <c r="G249" s="169">
        <f>B_DADOS1!$B$4*B_DADOS!E249</f>
        <v>3673.413866171831</v>
      </c>
      <c r="H249" s="178">
        <f t="shared" si="9"/>
        <v>6326.473866171831</v>
      </c>
      <c r="I249" s="179" t="s">
        <v>353</v>
      </c>
      <c r="J249" s="222" t="s">
        <v>4551</v>
      </c>
      <c r="K249" s="181" t="s">
        <v>4152</v>
      </c>
      <c r="L249" s="182" t="s">
        <v>888</v>
      </c>
      <c r="M249" s="182" t="s">
        <v>4227</v>
      </c>
      <c r="N249" s="182" t="s">
        <v>4228</v>
      </c>
      <c r="O249" s="183" t="s">
        <v>4229</v>
      </c>
      <c r="P249" s="184" t="s">
        <v>104</v>
      </c>
      <c r="Q249" s="185" t="s">
        <v>459</v>
      </c>
      <c r="R249" s="186">
        <v>201</v>
      </c>
      <c r="S249" s="187"/>
      <c r="T249" s="187" t="s">
        <v>3255</v>
      </c>
      <c r="U249" s="188">
        <v>54</v>
      </c>
      <c r="V249" s="179" t="s">
        <v>1236</v>
      </c>
      <c r="W249" s="187" t="s">
        <v>4229</v>
      </c>
      <c r="X249" s="189">
        <v>99790000</v>
      </c>
      <c r="Y249" s="190"/>
      <c r="Z249" s="210">
        <v>14503055000129</v>
      </c>
      <c r="AA249" s="217"/>
      <c r="AB249" s="218"/>
      <c r="AC249" s="218"/>
      <c r="AD249" s="218"/>
      <c r="AE249" s="218"/>
      <c r="AF249" s="219"/>
      <c r="AG249" s="218"/>
      <c r="AH249" s="218"/>
      <c r="AI249" s="219" t="s">
        <v>3257</v>
      </c>
      <c r="AJ249" s="218"/>
      <c r="AK249" s="218"/>
      <c r="AL249" s="218"/>
      <c r="AM249" s="218"/>
      <c r="AN249" s="230">
        <f t="shared" si="10"/>
        <v>82.5</v>
      </c>
      <c r="AO249" s="220">
        <v>131.0224426279535</v>
      </c>
      <c r="AP249" s="226">
        <f t="shared" si="11"/>
        <v>27.5</v>
      </c>
      <c r="AQ249" s="227">
        <v>55</v>
      </c>
    </row>
    <row r="250" spans="1:43" ht="17.25">
      <c r="A250" s="160" t="s">
        <v>1116</v>
      </c>
      <c r="B250" s="161">
        <v>431205</v>
      </c>
      <c r="C250" s="162">
        <v>0.34892795815891386</v>
      </c>
      <c r="D250" s="163">
        <v>4349</v>
      </c>
      <c r="E250" s="164">
        <v>0.0017745930429673526</v>
      </c>
      <c r="F250" s="165">
        <v>2653.06</v>
      </c>
      <c r="G250" s="169">
        <f>B_DADOS1!$B$4*B_DADOS!E250</f>
        <v>4259.023303121647</v>
      </c>
      <c r="H250" s="178">
        <f t="shared" si="9"/>
        <v>6912.083303121646</v>
      </c>
      <c r="I250" s="179" t="s">
        <v>354</v>
      </c>
      <c r="J250" s="222" t="s">
        <v>4552</v>
      </c>
      <c r="K250" s="181" t="s">
        <v>4154</v>
      </c>
      <c r="L250" s="182" t="s">
        <v>889</v>
      </c>
      <c r="M250" s="182" t="s">
        <v>4230</v>
      </c>
      <c r="N250" s="182" t="s">
        <v>4231</v>
      </c>
      <c r="O250" s="183" t="s">
        <v>4232</v>
      </c>
      <c r="P250" s="184" t="s">
        <v>104</v>
      </c>
      <c r="Q250" s="185" t="s">
        <v>460</v>
      </c>
      <c r="R250" s="186">
        <v>776</v>
      </c>
      <c r="S250" s="187" t="s">
        <v>3258</v>
      </c>
      <c r="T250" s="187" t="s">
        <v>3255</v>
      </c>
      <c r="U250" s="188">
        <v>51</v>
      </c>
      <c r="V250" s="179" t="s">
        <v>1237</v>
      </c>
      <c r="W250" s="187" t="s">
        <v>4232</v>
      </c>
      <c r="X250" s="189">
        <v>95923000</v>
      </c>
      <c r="Y250" s="190"/>
      <c r="Z250" s="210">
        <v>14365673000150</v>
      </c>
      <c r="AA250" s="217"/>
      <c r="AB250" s="218"/>
      <c r="AC250" s="218"/>
      <c r="AD250" s="218"/>
      <c r="AE250" s="218"/>
      <c r="AF250" s="219"/>
      <c r="AG250" s="218"/>
      <c r="AH250" s="218"/>
      <c r="AI250" s="219" t="s">
        <v>3257</v>
      </c>
      <c r="AJ250" s="218"/>
      <c r="AK250" s="218"/>
      <c r="AL250" s="218"/>
      <c r="AM250" s="218"/>
      <c r="AN250" s="230">
        <f t="shared" si="10"/>
        <v>84</v>
      </c>
      <c r="AO250" s="220">
        <v>134.54078198607849</v>
      </c>
      <c r="AP250" s="226">
        <f t="shared" si="11"/>
        <v>28</v>
      </c>
      <c r="AQ250" s="227">
        <v>56</v>
      </c>
    </row>
    <row r="251" spans="1:43" ht="17.25">
      <c r="A251" s="160" t="s">
        <v>1117</v>
      </c>
      <c r="B251" s="161">
        <v>431210</v>
      </c>
      <c r="C251" s="162">
        <v>0.43673071213031067</v>
      </c>
      <c r="D251" s="163">
        <v>4762</v>
      </c>
      <c r="E251" s="164">
        <v>0.0022515766535616986</v>
      </c>
      <c r="F251" s="165">
        <v>2653.06</v>
      </c>
      <c r="G251" s="169">
        <f>B_DADOS1!$B$4*B_DADOS!E251</f>
        <v>5403.783968548077</v>
      </c>
      <c r="H251" s="178">
        <f t="shared" si="9"/>
        <v>8056.843968548077</v>
      </c>
      <c r="I251" s="179" t="s">
        <v>355</v>
      </c>
      <c r="J251" s="222" t="s">
        <v>4553</v>
      </c>
      <c r="K251" s="181" t="s">
        <v>4153</v>
      </c>
      <c r="L251" s="182" t="s">
        <v>890</v>
      </c>
      <c r="M251" s="182" t="s">
        <v>4233</v>
      </c>
      <c r="N251" s="182" t="s">
        <v>4234</v>
      </c>
      <c r="O251" s="183" t="s">
        <v>4235</v>
      </c>
      <c r="P251" s="184" t="s">
        <v>104</v>
      </c>
      <c r="Q251" s="185" t="s">
        <v>461</v>
      </c>
      <c r="R251" s="186">
        <v>429</v>
      </c>
      <c r="S251" s="187" t="s">
        <v>3279</v>
      </c>
      <c r="T251" s="187" t="s">
        <v>3255</v>
      </c>
      <c r="U251" s="188">
        <v>55</v>
      </c>
      <c r="V251" s="179" t="s">
        <v>1238</v>
      </c>
      <c r="W251" s="187" t="s">
        <v>4235</v>
      </c>
      <c r="X251" s="189">
        <v>97410000</v>
      </c>
      <c r="Y251" s="190"/>
      <c r="Z251" s="210">
        <v>14303166000191</v>
      </c>
      <c r="AA251" s="217"/>
      <c r="AB251" s="218"/>
      <c r="AC251" s="218"/>
      <c r="AD251" s="218"/>
      <c r="AE251" s="218"/>
      <c r="AF251" s="219"/>
      <c r="AG251" s="218"/>
      <c r="AH251" s="218"/>
      <c r="AI251" s="219" t="s">
        <v>3257</v>
      </c>
      <c r="AJ251" s="218"/>
      <c r="AK251" s="218"/>
      <c r="AL251" s="218"/>
      <c r="AM251" s="218"/>
      <c r="AN251" s="230">
        <f t="shared" si="10"/>
        <v>130.5</v>
      </c>
      <c r="AO251" s="220">
        <v>208.87143777168387</v>
      </c>
      <c r="AP251" s="226">
        <f t="shared" si="11"/>
        <v>43.5</v>
      </c>
      <c r="AQ251" s="227">
        <v>87</v>
      </c>
    </row>
    <row r="252" spans="1:43" ht="17.25">
      <c r="A252" s="160" t="s">
        <v>1118</v>
      </c>
      <c r="B252" s="161">
        <v>431213</v>
      </c>
      <c r="C252" s="162">
        <v>0.32382061880916757</v>
      </c>
      <c r="D252" s="163">
        <v>2513</v>
      </c>
      <c r="E252" s="164">
        <v>0.0015168336897743875</v>
      </c>
      <c r="F252" s="165">
        <v>2653.06</v>
      </c>
      <c r="G252" s="169">
        <f>B_DADOS1!$B$4*B_DADOS!E252</f>
        <v>3640.4008554585303</v>
      </c>
      <c r="H252" s="178">
        <f t="shared" si="9"/>
        <v>6293.46085545853</v>
      </c>
      <c r="I252" s="179" t="s">
        <v>356</v>
      </c>
      <c r="J252" s="222" t="s">
        <v>4236</v>
      </c>
      <c r="K252" s="181" t="s">
        <v>4152</v>
      </c>
      <c r="L252" s="182" t="s">
        <v>891</v>
      </c>
      <c r="M252" s="182" t="s">
        <v>4237</v>
      </c>
      <c r="N252" s="182" t="s">
        <v>4238</v>
      </c>
      <c r="O252" s="183" t="s">
        <v>4239</v>
      </c>
      <c r="P252" s="184" t="s">
        <v>104</v>
      </c>
      <c r="Q252" s="185" t="s">
        <v>462</v>
      </c>
      <c r="R252" s="186">
        <v>1</v>
      </c>
      <c r="S252" s="187" t="s">
        <v>4240</v>
      </c>
      <c r="T252" s="187" t="s">
        <v>3255</v>
      </c>
      <c r="U252" s="188">
        <v>54</v>
      </c>
      <c r="V252" s="179" t="s">
        <v>1239</v>
      </c>
      <c r="W252" s="187" t="s">
        <v>4239</v>
      </c>
      <c r="X252" s="189">
        <v>99180000</v>
      </c>
      <c r="Y252" s="190"/>
      <c r="Z252" s="210">
        <v>13925389000128</v>
      </c>
      <c r="AA252" s="217"/>
      <c r="AB252" s="218"/>
      <c r="AC252" s="218"/>
      <c r="AD252" s="218"/>
      <c r="AE252" s="218"/>
      <c r="AF252" s="219"/>
      <c r="AG252" s="218"/>
      <c r="AH252" s="218"/>
      <c r="AI252" s="219" t="s">
        <v>3257</v>
      </c>
      <c r="AJ252" s="218"/>
      <c r="AK252" s="218"/>
      <c r="AL252" s="218"/>
      <c r="AM252" s="218"/>
      <c r="AN252" s="230">
        <f t="shared" si="10"/>
        <v>129</v>
      </c>
      <c r="AO252" s="220">
        <v>205.77449705157815</v>
      </c>
      <c r="AP252" s="226">
        <f t="shared" si="11"/>
        <v>43</v>
      </c>
      <c r="AQ252" s="227">
        <v>86</v>
      </c>
    </row>
    <row r="253" spans="1:43" ht="17.25">
      <c r="A253" s="160" t="s">
        <v>1119</v>
      </c>
      <c r="B253" s="161">
        <v>431215</v>
      </c>
      <c r="C253" s="162">
        <v>0.3538751413457081</v>
      </c>
      <c r="D253" s="163">
        <v>4514</v>
      </c>
      <c r="E253" s="164">
        <v>0.0018098345863848796</v>
      </c>
      <c r="F253" s="165">
        <v>2653.06</v>
      </c>
      <c r="G253" s="169">
        <f>B_DADOS1!$B$4*B_DADOS!E253</f>
        <v>4343.603007323711</v>
      </c>
      <c r="H253" s="178">
        <f t="shared" si="9"/>
        <v>6996.66300732371</v>
      </c>
      <c r="I253" s="179" t="s">
        <v>357</v>
      </c>
      <c r="J253" s="222" t="s">
        <v>4554</v>
      </c>
      <c r="K253" s="181" t="s">
        <v>4154</v>
      </c>
      <c r="L253" s="182" t="s">
        <v>892</v>
      </c>
      <c r="M253" s="182" t="s">
        <v>4241</v>
      </c>
      <c r="N253" s="182" t="s">
        <v>4242</v>
      </c>
      <c r="O253" s="183" t="s">
        <v>4243</v>
      </c>
      <c r="P253" s="184" t="s">
        <v>104</v>
      </c>
      <c r="Q253" s="185" t="s">
        <v>463</v>
      </c>
      <c r="R253" s="186">
        <v>1183</v>
      </c>
      <c r="S253" s="187" t="s">
        <v>3258</v>
      </c>
      <c r="T253" s="187" t="s">
        <v>3255</v>
      </c>
      <c r="U253" s="188">
        <v>51</v>
      </c>
      <c r="V253" s="179" t="s">
        <v>1240</v>
      </c>
      <c r="W253" s="187" t="s">
        <v>4243</v>
      </c>
      <c r="X253" s="189">
        <v>95835000</v>
      </c>
      <c r="Y253" s="190"/>
      <c r="Z253" s="210">
        <v>13550852000102</v>
      </c>
      <c r="AA253" s="217"/>
      <c r="AB253" s="218"/>
      <c r="AC253" s="218"/>
      <c r="AD253" s="218"/>
      <c r="AE253" s="218"/>
      <c r="AF253" s="219"/>
      <c r="AG253" s="218"/>
      <c r="AH253" s="218"/>
      <c r="AI253" s="219" t="s">
        <v>3257</v>
      </c>
      <c r="AJ253" s="218"/>
      <c r="AK253" s="218"/>
      <c r="AL253" s="218"/>
      <c r="AM253" s="218"/>
      <c r="AN253" s="230">
        <f t="shared" si="10"/>
        <v>114</v>
      </c>
      <c r="AO253" s="220">
        <v>181.7050816844869</v>
      </c>
      <c r="AP253" s="226">
        <f t="shared" si="11"/>
        <v>38</v>
      </c>
      <c r="AQ253" s="227">
        <v>76</v>
      </c>
    </row>
    <row r="254" spans="1:43" ht="17.25">
      <c r="A254" s="160" t="s">
        <v>1120</v>
      </c>
      <c r="B254" s="161">
        <v>431217</v>
      </c>
      <c r="C254" s="162">
        <v>0.3899293669982575</v>
      </c>
      <c r="D254" s="163">
        <v>1877</v>
      </c>
      <c r="E254" s="164">
        <v>0.001748276741872004</v>
      </c>
      <c r="F254" s="165">
        <v>2653.06</v>
      </c>
      <c r="G254" s="169">
        <f>B_DADOS1!$B$4*B_DADOS!E254</f>
        <v>4195.864180492809</v>
      </c>
      <c r="H254" s="178">
        <f t="shared" si="9"/>
        <v>6848.92418049281</v>
      </c>
      <c r="I254" s="179" t="s">
        <v>358</v>
      </c>
      <c r="J254" s="222" t="s">
        <v>4570</v>
      </c>
      <c r="K254" s="181" t="s">
        <v>4153</v>
      </c>
      <c r="L254" s="182" t="s">
        <v>893</v>
      </c>
      <c r="M254" s="182" t="s">
        <v>4244</v>
      </c>
      <c r="N254" s="182" t="s">
        <v>4245</v>
      </c>
      <c r="O254" s="183"/>
      <c r="P254" s="184" t="s">
        <v>104</v>
      </c>
      <c r="Q254" s="185"/>
      <c r="R254" s="186"/>
      <c r="S254" s="187"/>
      <c r="T254" s="187"/>
      <c r="U254" s="188"/>
      <c r="V254" s="179" t="s">
        <v>3412</v>
      </c>
      <c r="W254" s="187"/>
      <c r="X254" s="189"/>
      <c r="Y254" s="190"/>
      <c r="Z254" s="210"/>
      <c r="AA254" s="217"/>
      <c r="AB254" s="218"/>
      <c r="AC254" s="218"/>
      <c r="AD254" s="218"/>
      <c r="AE254" s="218"/>
      <c r="AF254" s="219"/>
      <c r="AG254" s="218"/>
      <c r="AH254" s="218"/>
      <c r="AI254" s="219"/>
      <c r="AJ254" s="218"/>
      <c r="AK254" s="218"/>
      <c r="AL254" s="218"/>
      <c r="AM254" s="218"/>
      <c r="AN254" s="230">
        <f t="shared" si="10"/>
        <v>67.5</v>
      </c>
      <c r="AO254" s="220">
        <v>109.10067444318302</v>
      </c>
      <c r="AP254" s="226">
        <f t="shared" si="11"/>
        <v>22.5</v>
      </c>
      <c r="AQ254" s="227">
        <v>45</v>
      </c>
    </row>
    <row r="255" spans="1:43" ht="17.25">
      <c r="A255" s="160" t="s">
        <v>1121</v>
      </c>
      <c r="B255" s="161">
        <v>431220</v>
      </c>
      <c r="C255" s="162">
        <v>0.369787925091483</v>
      </c>
      <c r="D255" s="163">
        <v>4686</v>
      </c>
      <c r="E255" s="164">
        <v>0.0019018561391528634</v>
      </c>
      <c r="F255" s="165">
        <v>2653.06</v>
      </c>
      <c r="G255" s="169">
        <f>B_DADOS1!$B$4*B_DADOS!E255</f>
        <v>4564.4547339668725</v>
      </c>
      <c r="H255" s="178">
        <f t="shared" si="9"/>
        <v>7217.514733966873</v>
      </c>
      <c r="I255" s="179" t="s">
        <v>359</v>
      </c>
      <c r="J255" s="222" t="s">
        <v>4555</v>
      </c>
      <c r="K255" s="181" t="s">
        <v>4152</v>
      </c>
      <c r="L255" s="182" t="s">
        <v>894</v>
      </c>
      <c r="M255" s="182" t="s">
        <v>4246</v>
      </c>
      <c r="N255" s="182" t="s">
        <v>4247</v>
      </c>
      <c r="O255" s="183" t="s">
        <v>4248</v>
      </c>
      <c r="P255" s="184" t="s">
        <v>104</v>
      </c>
      <c r="Q255" s="185" t="s">
        <v>464</v>
      </c>
      <c r="R255" s="186">
        <v>279</v>
      </c>
      <c r="S255" s="187" t="s">
        <v>1466</v>
      </c>
      <c r="T255" s="187" t="s">
        <v>3255</v>
      </c>
      <c r="U255" s="188">
        <v>54</v>
      </c>
      <c r="V255" s="179" t="s">
        <v>1241</v>
      </c>
      <c r="W255" s="187" t="s">
        <v>4248</v>
      </c>
      <c r="X255" s="189">
        <v>99890000</v>
      </c>
      <c r="Y255" s="190"/>
      <c r="Z255" s="210">
        <v>14323727000114</v>
      </c>
      <c r="AA255" s="217"/>
      <c r="AB255" s="218"/>
      <c r="AC255" s="218"/>
      <c r="AD255" s="218"/>
      <c r="AE255" s="218"/>
      <c r="AF255" s="219"/>
      <c r="AG255" s="218"/>
      <c r="AH255" s="218"/>
      <c r="AI255" s="219" t="s">
        <v>3257</v>
      </c>
      <c r="AJ255" s="218"/>
      <c r="AK255" s="218"/>
      <c r="AL255" s="218"/>
      <c r="AM255" s="218"/>
      <c r="AN255" s="230">
        <f t="shared" si="10"/>
        <v>135</v>
      </c>
      <c r="AO255" s="220">
        <v>217.19460854951615</v>
      </c>
      <c r="AP255" s="226">
        <f t="shared" si="11"/>
        <v>45</v>
      </c>
      <c r="AQ255" s="227">
        <v>90</v>
      </c>
    </row>
    <row r="256" spans="1:43" ht="17.25">
      <c r="A256" s="160" t="s">
        <v>1122</v>
      </c>
      <c r="B256" s="161">
        <v>431225</v>
      </c>
      <c r="C256" s="162">
        <v>0.4231709653104367</v>
      </c>
      <c r="D256" s="163">
        <v>7821</v>
      </c>
      <c r="E256" s="164">
        <v>0.0023502269359754013</v>
      </c>
      <c r="F256" s="165">
        <v>2653.06</v>
      </c>
      <c r="G256" s="169">
        <f>B_DADOS1!$B$4*B_DADOS!E256</f>
        <v>5640.5446463409635</v>
      </c>
      <c r="H256" s="178">
        <f t="shared" si="9"/>
        <v>8293.604646340964</v>
      </c>
      <c r="I256" s="179" t="s">
        <v>360</v>
      </c>
      <c r="J256" s="222" t="s">
        <v>4556</v>
      </c>
      <c r="K256" s="181" t="s">
        <v>4154</v>
      </c>
      <c r="L256" s="182" t="s">
        <v>895</v>
      </c>
      <c r="M256" s="182" t="s">
        <v>4249</v>
      </c>
      <c r="N256" s="182" t="s">
        <v>4250</v>
      </c>
      <c r="O256" s="183" t="s">
        <v>4251</v>
      </c>
      <c r="P256" s="184" t="s">
        <v>104</v>
      </c>
      <c r="Q256" s="185" t="s">
        <v>465</v>
      </c>
      <c r="R256" s="186">
        <v>1478</v>
      </c>
      <c r="S256" s="187" t="s">
        <v>3258</v>
      </c>
      <c r="T256" s="187" t="s">
        <v>3255</v>
      </c>
      <c r="U256" s="188">
        <v>51</v>
      </c>
      <c r="V256" s="179" t="s">
        <v>1242</v>
      </c>
      <c r="W256" s="187" t="s">
        <v>4251</v>
      </c>
      <c r="X256" s="189">
        <v>96755000</v>
      </c>
      <c r="Y256" s="190"/>
      <c r="Z256" s="210">
        <v>14106995000184</v>
      </c>
      <c r="AA256" s="217"/>
      <c r="AB256" s="218"/>
      <c r="AC256" s="218"/>
      <c r="AD256" s="218"/>
      <c r="AE256" s="218"/>
      <c r="AF256" s="219"/>
      <c r="AG256" s="218"/>
      <c r="AH256" s="218"/>
      <c r="AI256" s="219" t="s">
        <v>3257</v>
      </c>
      <c r="AJ256" s="218"/>
      <c r="AK256" s="218"/>
      <c r="AL256" s="218"/>
      <c r="AM256" s="218"/>
      <c r="AN256" s="230">
        <f t="shared" si="10"/>
        <v>135</v>
      </c>
      <c r="AO256" s="220">
        <v>205.8218360104823</v>
      </c>
      <c r="AP256" s="226">
        <f t="shared" si="11"/>
        <v>45</v>
      </c>
      <c r="AQ256" s="227">
        <v>90</v>
      </c>
    </row>
    <row r="257" spans="1:43" ht="17.25">
      <c r="A257" s="160" t="s">
        <v>1123</v>
      </c>
      <c r="B257" s="161">
        <v>431230</v>
      </c>
      <c r="C257" s="162">
        <v>0.41105270562451496</v>
      </c>
      <c r="D257" s="163">
        <v>5165</v>
      </c>
      <c r="E257" s="164">
        <v>0.0021451746413390055</v>
      </c>
      <c r="F257" s="165">
        <v>2653.06</v>
      </c>
      <c r="G257" s="169">
        <f>B_DADOS1!$B$4*B_DADOS!E257</f>
        <v>5148.419139213614</v>
      </c>
      <c r="H257" s="178">
        <f t="shared" si="9"/>
        <v>7801.479139213614</v>
      </c>
      <c r="I257" s="179" t="s">
        <v>361</v>
      </c>
      <c r="J257" s="222" t="s">
        <v>4557</v>
      </c>
      <c r="K257" s="181" t="s">
        <v>4153</v>
      </c>
      <c r="L257" s="182" t="s">
        <v>896</v>
      </c>
      <c r="M257" s="182" t="s">
        <v>4252</v>
      </c>
      <c r="N257" s="182" t="s">
        <v>4253</v>
      </c>
      <c r="O257" s="183" t="s">
        <v>4254</v>
      </c>
      <c r="P257" s="184" t="s">
        <v>104</v>
      </c>
      <c r="Q257" s="185" t="s">
        <v>466</v>
      </c>
      <c r="R257" s="186">
        <v>1583</v>
      </c>
      <c r="S257" s="187" t="s">
        <v>3019</v>
      </c>
      <c r="T257" s="187" t="s">
        <v>4255</v>
      </c>
      <c r="U257" s="188">
        <v>55</v>
      </c>
      <c r="V257" s="179" t="s">
        <v>1243</v>
      </c>
      <c r="W257" s="187" t="s">
        <v>4254</v>
      </c>
      <c r="X257" s="189">
        <v>98540000</v>
      </c>
      <c r="Y257" s="190"/>
      <c r="Z257" s="210">
        <v>14778079000190</v>
      </c>
      <c r="AA257" s="217"/>
      <c r="AB257" s="218"/>
      <c r="AC257" s="218"/>
      <c r="AD257" s="218"/>
      <c r="AE257" s="218"/>
      <c r="AF257" s="219"/>
      <c r="AG257" s="218"/>
      <c r="AH257" s="218"/>
      <c r="AI257" s="219" t="s">
        <v>3257</v>
      </c>
      <c r="AJ257" s="218"/>
      <c r="AK257" s="218"/>
      <c r="AL257" s="218"/>
      <c r="AM257" s="218"/>
      <c r="AN257" s="230">
        <f t="shared" si="10"/>
        <v>139.5</v>
      </c>
      <c r="AO257" s="220">
        <v>224.0468875516483</v>
      </c>
      <c r="AP257" s="226">
        <f t="shared" si="11"/>
        <v>46.5</v>
      </c>
      <c r="AQ257" s="227">
        <v>93</v>
      </c>
    </row>
    <row r="258" spans="1:43" ht="17.25">
      <c r="A258" s="160" t="s">
        <v>1124</v>
      </c>
      <c r="B258" s="161">
        <v>431235</v>
      </c>
      <c r="C258" s="162">
        <v>0.2492123832070829</v>
      </c>
      <c r="D258" s="163">
        <v>1601</v>
      </c>
      <c r="E258" s="164">
        <v>0.0010910205039252666</v>
      </c>
      <c r="F258" s="165">
        <v>2653.06</v>
      </c>
      <c r="G258" s="169">
        <f>B_DADOS1!$B$4*B_DADOS!E258</f>
        <v>2618.44920942064</v>
      </c>
      <c r="H258" s="178">
        <f t="shared" si="9"/>
        <v>5271.509209420639</v>
      </c>
      <c r="I258" s="179" t="s">
        <v>362</v>
      </c>
      <c r="J258" s="222" t="s">
        <v>4571</v>
      </c>
      <c r="K258" s="181" t="s">
        <v>4152</v>
      </c>
      <c r="L258" s="182" t="s">
        <v>897</v>
      </c>
      <c r="M258" s="182" t="s">
        <v>4256</v>
      </c>
      <c r="N258" s="182" t="s">
        <v>4257</v>
      </c>
      <c r="O258" s="183" t="s">
        <v>4258</v>
      </c>
      <c r="P258" s="184" t="s">
        <v>104</v>
      </c>
      <c r="Q258" s="185" t="s">
        <v>467</v>
      </c>
      <c r="R258" s="186">
        <v>350</v>
      </c>
      <c r="S258" s="187" t="s">
        <v>3258</v>
      </c>
      <c r="T258" s="187" t="s">
        <v>3255</v>
      </c>
      <c r="U258" s="188">
        <v>54</v>
      </c>
      <c r="V258" s="179" t="s">
        <v>1244</v>
      </c>
      <c r="W258" s="187" t="s">
        <v>4258</v>
      </c>
      <c r="X258" s="189">
        <v>99255000</v>
      </c>
      <c r="Y258" s="190"/>
      <c r="Z258" s="210">
        <v>14512112000136</v>
      </c>
      <c r="AA258" s="217"/>
      <c r="AB258" s="218"/>
      <c r="AC258" s="218"/>
      <c r="AD258" s="218"/>
      <c r="AE258" s="218"/>
      <c r="AF258" s="219"/>
      <c r="AG258" s="218"/>
      <c r="AH258" s="218"/>
      <c r="AI258" s="219" t="s">
        <v>3257</v>
      </c>
      <c r="AJ258" s="218"/>
      <c r="AK258" s="218"/>
      <c r="AL258" s="218"/>
      <c r="AM258" s="218"/>
      <c r="AN258" s="230">
        <f t="shared" si="10"/>
        <v>75</v>
      </c>
      <c r="AO258" s="220">
        <v>119.69688341907525</v>
      </c>
      <c r="AP258" s="226">
        <f t="shared" si="11"/>
        <v>25</v>
      </c>
      <c r="AQ258" s="227">
        <v>50</v>
      </c>
    </row>
    <row r="259" spans="1:43" ht="17.25">
      <c r="A259" s="160" t="s">
        <v>1125</v>
      </c>
      <c r="B259" s="161">
        <v>431237</v>
      </c>
      <c r="C259" s="162">
        <v>0.5746540154875533</v>
      </c>
      <c r="D259" s="163">
        <v>3159</v>
      </c>
      <c r="E259" s="164">
        <v>0.0027857586263061625</v>
      </c>
      <c r="F259" s="165">
        <v>2653.06</v>
      </c>
      <c r="G259" s="169">
        <f>B_DADOS1!$B$4*B_DADOS!E259</f>
        <v>6685.82070313479</v>
      </c>
      <c r="H259" s="178">
        <f aca="true" t="shared" si="12" ref="H259:H322">F259+G259</f>
        <v>9338.88070313479</v>
      </c>
      <c r="I259" s="179" t="s">
        <v>363</v>
      </c>
      <c r="J259" s="222" t="s">
        <v>4558</v>
      </c>
      <c r="K259" s="181" t="s">
        <v>4152</v>
      </c>
      <c r="L259" s="182" t="s">
        <v>898</v>
      </c>
      <c r="M259" s="182" t="s">
        <v>4259</v>
      </c>
      <c r="N259" s="182" t="s">
        <v>4260</v>
      </c>
      <c r="O259" s="183" t="s">
        <v>4261</v>
      </c>
      <c r="P259" s="184" t="s">
        <v>104</v>
      </c>
      <c r="Q259" s="185" t="s">
        <v>468</v>
      </c>
      <c r="R259" s="186">
        <v>1000</v>
      </c>
      <c r="S259" s="187" t="s">
        <v>3105</v>
      </c>
      <c r="T259" s="187" t="s">
        <v>3255</v>
      </c>
      <c r="U259" s="188">
        <v>54</v>
      </c>
      <c r="V259" s="179" t="s">
        <v>1245</v>
      </c>
      <c r="W259" s="187" t="s">
        <v>4261</v>
      </c>
      <c r="X259" s="189">
        <v>95236000</v>
      </c>
      <c r="Y259" s="190"/>
      <c r="Z259" s="210">
        <v>13571711000168</v>
      </c>
      <c r="AA259" s="217"/>
      <c r="AB259" s="218"/>
      <c r="AC259" s="218"/>
      <c r="AD259" s="218"/>
      <c r="AE259" s="218"/>
      <c r="AF259" s="219"/>
      <c r="AG259" s="218"/>
      <c r="AH259" s="218"/>
      <c r="AI259" s="219" t="s">
        <v>3257</v>
      </c>
      <c r="AJ259" s="218"/>
      <c r="AK259" s="218"/>
      <c r="AL259" s="218"/>
      <c r="AM259" s="218"/>
      <c r="AN259" s="230">
        <f t="shared" si="10"/>
        <v>136.5</v>
      </c>
      <c r="AO259" s="220">
        <v>219.1986928655565</v>
      </c>
      <c r="AP259" s="226">
        <f t="shared" si="11"/>
        <v>45.5</v>
      </c>
      <c r="AQ259" s="227">
        <v>91</v>
      </c>
    </row>
    <row r="260" spans="1:43" ht="17.25">
      <c r="A260" s="160" t="s">
        <v>1126</v>
      </c>
      <c r="B260" s="161">
        <v>431238</v>
      </c>
      <c r="C260" s="162">
        <v>0.1897651121875126</v>
      </c>
      <c r="D260" s="163">
        <v>2784</v>
      </c>
      <c r="E260" s="164">
        <v>0.000564809469759451</v>
      </c>
      <c r="F260" s="165">
        <v>2653.06</v>
      </c>
      <c r="G260" s="169">
        <f>B_DADOS1!$B$4*B_DADOS!E260</f>
        <v>1355.5427274226822</v>
      </c>
      <c r="H260" s="178">
        <f t="shared" si="12"/>
        <v>4008.602727422682</v>
      </c>
      <c r="I260" s="179" t="s">
        <v>364</v>
      </c>
      <c r="J260" s="222" t="s">
        <v>4559</v>
      </c>
      <c r="K260" s="181" t="s">
        <v>4152</v>
      </c>
      <c r="L260" s="182" t="s">
        <v>899</v>
      </c>
      <c r="M260" s="182" t="s">
        <v>4262</v>
      </c>
      <c r="N260" s="182" t="s">
        <v>4263</v>
      </c>
      <c r="O260" s="183" t="s">
        <v>4264</v>
      </c>
      <c r="P260" s="184" t="s">
        <v>104</v>
      </c>
      <c r="Q260" s="185" t="s">
        <v>469</v>
      </c>
      <c r="R260" s="186">
        <v>533</v>
      </c>
      <c r="S260" s="187" t="s">
        <v>3702</v>
      </c>
      <c r="T260" s="187" t="s">
        <v>3255</v>
      </c>
      <c r="U260" s="188">
        <v>54</v>
      </c>
      <c r="V260" s="179" t="s">
        <v>1246</v>
      </c>
      <c r="W260" s="187" t="s">
        <v>4264</v>
      </c>
      <c r="X260" s="189">
        <v>95718000</v>
      </c>
      <c r="Y260" s="190"/>
      <c r="Z260" s="210">
        <v>14730726000194</v>
      </c>
      <c r="AA260" s="217"/>
      <c r="AB260" s="218"/>
      <c r="AC260" s="218"/>
      <c r="AD260" s="218"/>
      <c r="AE260" s="218"/>
      <c r="AF260" s="219"/>
      <c r="AG260" s="218"/>
      <c r="AH260" s="218"/>
      <c r="AI260" s="219" t="s">
        <v>3257</v>
      </c>
      <c r="AJ260" s="218"/>
      <c r="AK260" s="218"/>
      <c r="AL260" s="218"/>
      <c r="AM260" s="218"/>
      <c r="AN260" s="230">
        <f aca="true" t="shared" si="13" ref="AN260:AN323">AP260+AQ260</f>
        <v>49.5</v>
      </c>
      <c r="AO260" s="220">
        <v>79.22746982719077</v>
      </c>
      <c r="AP260" s="226">
        <f aca="true" t="shared" si="14" ref="AP260:AP323">AQ260*50%</f>
        <v>16.5</v>
      </c>
      <c r="AQ260" s="227">
        <v>33</v>
      </c>
    </row>
    <row r="261" spans="1:43" ht="17.25">
      <c r="A261" s="160" t="s">
        <v>1127</v>
      </c>
      <c r="B261" s="161">
        <v>431240</v>
      </c>
      <c r="C261" s="162">
        <v>0.3183361392639354</v>
      </c>
      <c r="D261" s="163">
        <v>64505</v>
      </c>
      <c r="E261" s="164">
        <v>0.0024262164682213767</v>
      </c>
      <c r="F261" s="165">
        <v>2653.06</v>
      </c>
      <c r="G261" s="169">
        <f>B_DADOS1!$B$4*B_DADOS!E261</f>
        <v>5822.919523731304</v>
      </c>
      <c r="H261" s="178">
        <f t="shared" si="12"/>
        <v>8475.979523731305</v>
      </c>
      <c r="I261" s="179" t="s">
        <v>365</v>
      </c>
      <c r="J261" s="222" t="s">
        <v>4560</v>
      </c>
      <c r="K261" s="181" t="s">
        <v>4154</v>
      </c>
      <c r="L261" s="182" t="s">
        <v>900</v>
      </c>
      <c r="M261" s="182" t="s">
        <v>4265</v>
      </c>
      <c r="N261" s="182" t="s">
        <v>4266</v>
      </c>
      <c r="O261" s="183" t="s">
        <v>4267</v>
      </c>
      <c r="P261" s="184" t="s">
        <v>104</v>
      </c>
      <c r="Q261" s="185" t="s">
        <v>470</v>
      </c>
      <c r="R261" s="186">
        <v>1299</v>
      </c>
      <c r="S261" s="187" t="s">
        <v>4268</v>
      </c>
      <c r="T261" s="187" t="s">
        <v>3255</v>
      </c>
      <c r="U261" s="188">
        <v>51</v>
      </c>
      <c r="V261" s="179" t="s">
        <v>1247</v>
      </c>
      <c r="W261" s="187" t="s">
        <v>4267</v>
      </c>
      <c r="X261" s="189">
        <v>95780000</v>
      </c>
      <c r="Y261" s="190"/>
      <c r="Z261" s="210">
        <v>14308673000118</v>
      </c>
      <c r="AA261" s="217"/>
      <c r="AB261" s="218"/>
      <c r="AC261" s="218"/>
      <c r="AD261" s="218"/>
      <c r="AE261" s="218"/>
      <c r="AF261" s="219"/>
      <c r="AG261" s="218"/>
      <c r="AH261" s="218"/>
      <c r="AI261" s="219" t="s">
        <v>3257</v>
      </c>
      <c r="AJ261" s="218"/>
      <c r="AK261" s="218"/>
      <c r="AL261" s="218"/>
      <c r="AM261" s="218"/>
      <c r="AN261" s="230">
        <f t="shared" si="13"/>
        <v>135</v>
      </c>
      <c r="AO261" s="220">
        <v>216.93863407955416</v>
      </c>
      <c r="AP261" s="226">
        <f t="shared" si="14"/>
        <v>45</v>
      </c>
      <c r="AQ261" s="227">
        <v>90</v>
      </c>
    </row>
    <row r="262" spans="1:43" ht="17.25">
      <c r="A262" s="160" t="s">
        <v>1128</v>
      </c>
      <c r="B262" s="161">
        <v>431242</v>
      </c>
      <c r="C262" s="162">
        <v>0.4340314467557956</v>
      </c>
      <c r="D262" s="163">
        <v>2874</v>
      </c>
      <c r="E262" s="164">
        <v>0.0020744300999578497</v>
      </c>
      <c r="F262" s="165">
        <v>2653.06</v>
      </c>
      <c r="G262" s="169">
        <f>B_DADOS1!$B$4*B_DADOS!E262</f>
        <v>4978.6322398988395</v>
      </c>
      <c r="H262" s="178">
        <f t="shared" si="12"/>
        <v>7631.692239898839</v>
      </c>
      <c r="I262" s="179" t="s">
        <v>366</v>
      </c>
      <c r="J262" s="222" t="s">
        <v>4561</v>
      </c>
      <c r="K262" s="181" t="s">
        <v>4152</v>
      </c>
      <c r="L262" s="182" t="s">
        <v>901</v>
      </c>
      <c r="M262" s="182" t="s">
        <v>4269</v>
      </c>
      <c r="N262" s="182" t="s">
        <v>4270</v>
      </c>
      <c r="O262" s="183" t="s">
        <v>4271</v>
      </c>
      <c r="P262" s="184" t="s">
        <v>104</v>
      </c>
      <c r="Q262" s="185" t="s">
        <v>471</v>
      </c>
      <c r="R262" s="186">
        <v>864</v>
      </c>
      <c r="S262" s="187" t="s">
        <v>4272</v>
      </c>
      <c r="T262" s="187" t="s">
        <v>3255</v>
      </c>
      <c r="U262" s="188">
        <v>54</v>
      </c>
      <c r="V262" s="179" t="s">
        <v>1248</v>
      </c>
      <c r="W262" s="187" t="s">
        <v>4271</v>
      </c>
      <c r="X262" s="189">
        <v>99315000</v>
      </c>
      <c r="Y262" s="190"/>
      <c r="Z262" s="210">
        <v>14781101000151</v>
      </c>
      <c r="AA262" s="217"/>
      <c r="AB262" s="218"/>
      <c r="AC262" s="218"/>
      <c r="AD262" s="218"/>
      <c r="AE262" s="218"/>
      <c r="AF262" s="219"/>
      <c r="AG262" s="218"/>
      <c r="AH262" s="218"/>
      <c r="AI262" s="219" t="s">
        <v>3257</v>
      </c>
      <c r="AJ262" s="218"/>
      <c r="AK262" s="218"/>
      <c r="AL262" s="218"/>
      <c r="AM262" s="218"/>
      <c r="AN262" s="230">
        <f t="shared" si="13"/>
        <v>91.5</v>
      </c>
      <c r="AO262" s="220">
        <v>145.3207350925853</v>
      </c>
      <c r="AP262" s="226">
        <f t="shared" si="14"/>
        <v>30.5</v>
      </c>
      <c r="AQ262" s="227">
        <v>61</v>
      </c>
    </row>
    <row r="263" spans="1:43" ht="17.25">
      <c r="A263" s="160" t="s">
        <v>1129</v>
      </c>
      <c r="B263" s="161">
        <v>431244</v>
      </c>
      <c r="C263" s="162">
        <v>0.3528908054726112</v>
      </c>
      <c r="D263" s="163">
        <v>3230</v>
      </c>
      <c r="E263" s="164">
        <v>0.0017164269139484328</v>
      </c>
      <c r="F263" s="165">
        <v>2653.06</v>
      </c>
      <c r="G263" s="169">
        <f>B_DADOS1!$B$4*B_DADOS!E263</f>
        <v>4119.424593476238</v>
      </c>
      <c r="H263" s="178">
        <f t="shared" si="12"/>
        <v>6772.484593476238</v>
      </c>
      <c r="I263" s="179" t="s">
        <v>367</v>
      </c>
      <c r="J263" s="222" t="s">
        <v>4562</v>
      </c>
      <c r="K263" s="181" t="s">
        <v>4154</v>
      </c>
      <c r="L263" s="182" t="s">
        <v>902</v>
      </c>
      <c r="M263" s="182" t="s">
        <v>4273</v>
      </c>
      <c r="N263" s="182" t="s">
        <v>4274</v>
      </c>
      <c r="O263" s="183" t="s">
        <v>4275</v>
      </c>
      <c r="P263" s="184" t="s">
        <v>104</v>
      </c>
      <c r="Q263" s="185" t="s">
        <v>472</v>
      </c>
      <c r="R263" s="186">
        <v>1630</v>
      </c>
      <c r="S263" s="187" t="s">
        <v>3269</v>
      </c>
      <c r="T263" s="187" t="s">
        <v>3255</v>
      </c>
      <c r="U263" s="188">
        <v>51</v>
      </c>
      <c r="V263" s="179" t="s">
        <v>1249</v>
      </c>
      <c r="W263" s="187" t="s">
        <v>4275</v>
      </c>
      <c r="X263" s="189">
        <v>95577000</v>
      </c>
      <c r="Y263" s="190"/>
      <c r="Z263" s="210">
        <v>14346549000147</v>
      </c>
      <c r="AA263" s="217"/>
      <c r="AB263" s="218"/>
      <c r="AC263" s="218"/>
      <c r="AD263" s="218"/>
      <c r="AE263" s="218"/>
      <c r="AF263" s="219"/>
      <c r="AG263" s="218"/>
      <c r="AH263" s="218"/>
      <c r="AI263" s="219" t="s">
        <v>3257</v>
      </c>
      <c r="AJ263" s="218"/>
      <c r="AK263" s="218"/>
      <c r="AL263" s="218"/>
      <c r="AM263" s="218"/>
      <c r="AN263" s="230">
        <f t="shared" si="13"/>
        <v>130.5</v>
      </c>
      <c r="AO263" s="220">
        <v>208.14765789860277</v>
      </c>
      <c r="AP263" s="226">
        <f t="shared" si="14"/>
        <v>43.5</v>
      </c>
      <c r="AQ263" s="228">
        <v>87</v>
      </c>
    </row>
    <row r="264" spans="1:43" ht="17.25">
      <c r="A264" s="160" t="s">
        <v>1130</v>
      </c>
      <c r="B264" s="161">
        <v>431245</v>
      </c>
      <c r="C264" s="162">
        <v>0.3885146612990896</v>
      </c>
      <c r="D264" s="163">
        <v>6368</v>
      </c>
      <c r="E264" s="164">
        <v>0.0020922446447205817</v>
      </c>
      <c r="F264" s="165">
        <v>2653.06</v>
      </c>
      <c r="G264" s="169">
        <f>B_DADOS1!$B$4*B_DADOS!E264</f>
        <v>5021.387147329396</v>
      </c>
      <c r="H264" s="178">
        <f t="shared" si="12"/>
        <v>7674.447147329396</v>
      </c>
      <c r="I264" s="179" t="s">
        <v>368</v>
      </c>
      <c r="J264" s="222" t="s">
        <v>4563</v>
      </c>
      <c r="K264" s="181" t="s">
        <v>4151</v>
      </c>
      <c r="L264" s="182" t="s">
        <v>903</v>
      </c>
      <c r="M264" s="182" t="s">
        <v>4276</v>
      </c>
      <c r="N264" s="182" t="s">
        <v>4277</v>
      </c>
      <c r="O264" s="183" t="s">
        <v>4278</v>
      </c>
      <c r="P264" s="184" t="s">
        <v>104</v>
      </c>
      <c r="Q264" s="185" t="s">
        <v>473</v>
      </c>
      <c r="R264" s="186">
        <v>11</v>
      </c>
      <c r="S264" s="187" t="s">
        <v>3258</v>
      </c>
      <c r="T264" s="187" t="s">
        <v>3255</v>
      </c>
      <c r="U264" s="188">
        <v>53</v>
      </c>
      <c r="V264" s="179" t="s">
        <v>1250</v>
      </c>
      <c r="W264" s="187" t="s">
        <v>4278</v>
      </c>
      <c r="X264" s="189">
        <v>96150000</v>
      </c>
      <c r="Y264" s="190"/>
      <c r="Z264" s="210">
        <v>14798312000105</v>
      </c>
      <c r="AA264" s="217"/>
      <c r="AB264" s="218"/>
      <c r="AC264" s="218"/>
      <c r="AD264" s="218"/>
      <c r="AE264" s="218"/>
      <c r="AF264" s="219"/>
      <c r="AG264" s="218"/>
      <c r="AH264" s="218"/>
      <c r="AI264" s="219" t="s">
        <v>3257</v>
      </c>
      <c r="AJ264" s="218"/>
      <c r="AK264" s="218"/>
      <c r="AL264" s="218"/>
      <c r="AM264" s="218"/>
      <c r="AN264" s="230">
        <f t="shared" si="13"/>
        <v>105</v>
      </c>
      <c r="AO264" s="220">
        <v>188.04710220555344</v>
      </c>
      <c r="AP264" s="226">
        <f t="shared" si="14"/>
        <v>35</v>
      </c>
      <c r="AQ264" s="228">
        <v>70</v>
      </c>
    </row>
    <row r="265" spans="1:43" ht="17.25">
      <c r="A265" s="160" t="s">
        <v>1131</v>
      </c>
      <c r="B265" s="161">
        <v>431247</v>
      </c>
      <c r="C265" s="162">
        <v>0.30670485702127337</v>
      </c>
      <c r="D265" s="163">
        <v>6172</v>
      </c>
      <c r="E265" s="164">
        <v>0.0016439520101660418</v>
      </c>
      <c r="F265" s="165">
        <v>2653.06</v>
      </c>
      <c r="G265" s="169">
        <f>B_DADOS1!$B$4*B_DADOS!E265</f>
        <v>3945.4848243985</v>
      </c>
      <c r="H265" s="178">
        <f t="shared" si="12"/>
        <v>6598.5448243985</v>
      </c>
      <c r="I265" s="179" t="s">
        <v>369</v>
      </c>
      <c r="J265" s="222" t="s">
        <v>4564</v>
      </c>
      <c r="K265" s="181" t="s">
        <v>4154</v>
      </c>
      <c r="L265" s="182" t="s">
        <v>904</v>
      </c>
      <c r="M265" s="182" t="s">
        <v>4279</v>
      </c>
      <c r="N265" s="182" t="s">
        <v>4280</v>
      </c>
      <c r="O265" s="183" t="s">
        <v>4281</v>
      </c>
      <c r="P265" s="184" t="s">
        <v>104</v>
      </c>
      <c r="Q265" s="185" t="s">
        <v>474</v>
      </c>
      <c r="R265" s="186">
        <v>60</v>
      </c>
      <c r="S265" s="187" t="s">
        <v>3263</v>
      </c>
      <c r="T265" s="187" t="s">
        <v>3255</v>
      </c>
      <c r="U265" s="188">
        <v>51</v>
      </c>
      <c r="V265" s="179" t="s">
        <v>1251</v>
      </c>
      <c r="W265" s="187" t="s">
        <v>4281</v>
      </c>
      <c r="X265" s="189">
        <v>93990000</v>
      </c>
      <c r="Y265" s="190"/>
      <c r="Z265" s="210">
        <v>14810673000111</v>
      </c>
      <c r="AA265" s="217"/>
      <c r="AB265" s="218"/>
      <c r="AC265" s="218"/>
      <c r="AD265" s="218"/>
      <c r="AE265" s="218"/>
      <c r="AF265" s="219"/>
      <c r="AG265" s="218"/>
      <c r="AH265" s="218"/>
      <c r="AI265" s="219" t="s">
        <v>3257</v>
      </c>
      <c r="AJ265" s="218"/>
      <c r="AK265" s="218"/>
      <c r="AL265" s="218"/>
      <c r="AM265" s="218"/>
      <c r="AN265" s="230">
        <f t="shared" si="13"/>
        <v>87</v>
      </c>
      <c r="AO265" s="220">
        <v>139.90012885972655</v>
      </c>
      <c r="AP265" s="226">
        <f t="shared" si="14"/>
        <v>29</v>
      </c>
      <c r="AQ265" s="227">
        <v>58</v>
      </c>
    </row>
    <row r="266" spans="1:43" ht="17.25">
      <c r="A266" s="160" t="s">
        <v>1132</v>
      </c>
      <c r="B266" s="161">
        <v>431250</v>
      </c>
      <c r="C266" s="162">
        <v>0.39015941924370634</v>
      </c>
      <c r="D266" s="163">
        <v>12431</v>
      </c>
      <c r="E266" s="164">
        <v>0.002322857673629249</v>
      </c>
      <c r="F266" s="165">
        <v>2653.06</v>
      </c>
      <c r="G266" s="169">
        <f>B_DADOS1!$B$4*B_DADOS!E266</f>
        <v>5574.858416710197</v>
      </c>
      <c r="H266" s="178">
        <f t="shared" si="12"/>
        <v>8227.918416710198</v>
      </c>
      <c r="I266" s="179" t="s">
        <v>370</v>
      </c>
      <c r="J266" s="222" t="s">
        <v>4565</v>
      </c>
      <c r="K266" s="181" t="s">
        <v>4154</v>
      </c>
      <c r="L266" s="182" t="s">
        <v>905</v>
      </c>
      <c r="M266" s="182" t="s">
        <v>4282</v>
      </c>
      <c r="N266" s="182" t="s">
        <v>4283</v>
      </c>
      <c r="O266" s="183" t="s">
        <v>4284</v>
      </c>
      <c r="P266" s="184" t="s">
        <v>104</v>
      </c>
      <c r="Q266" s="185" t="s">
        <v>475</v>
      </c>
      <c r="R266" s="186">
        <v>406</v>
      </c>
      <c r="S266" s="187" t="s">
        <v>3278</v>
      </c>
      <c r="T266" s="187" t="s">
        <v>3255</v>
      </c>
      <c r="U266" s="188">
        <v>51</v>
      </c>
      <c r="V266" s="179" t="s">
        <v>1252</v>
      </c>
      <c r="W266" s="187" t="s">
        <v>4284</v>
      </c>
      <c r="X266" s="189">
        <v>96270000</v>
      </c>
      <c r="Y266" s="190"/>
      <c r="Z266" s="210">
        <v>14346195000130</v>
      </c>
      <c r="AA266" s="217"/>
      <c r="AB266" s="218"/>
      <c r="AC266" s="218"/>
      <c r="AD266" s="218"/>
      <c r="AE266" s="218"/>
      <c r="AF266" s="219"/>
      <c r="AG266" s="218"/>
      <c r="AH266" s="218"/>
      <c r="AI266" s="219" t="s">
        <v>3257</v>
      </c>
      <c r="AJ266" s="218"/>
      <c r="AK266" s="218"/>
      <c r="AL266" s="218"/>
      <c r="AM266" s="218"/>
      <c r="AN266" s="230">
        <f t="shared" si="13"/>
        <v>189</v>
      </c>
      <c r="AO266" s="220">
        <v>301.87978731095006</v>
      </c>
      <c r="AP266" s="226">
        <f t="shared" si="14"/>
        <v>63</v>
      </c>
      <c r="AQ266" s="227">
        <v>126</v>
      </c>
    </row>
    <row r="267" spans="1:43" ht="17.25">
      <c r="A267" s="160" t="s">
        <v>1133</v>
      </c>
      <c r="B267" s="161">
        <v>431260</v>
      </c>
      <c r="C267" s="162">
        <v>0.3024076043044776</v>
      </c>
      <c r="D267" s="163">
        <v>5150</v>
      </c>
      <c r="E267" s="164">
        <v>0.0015774964348804505</v>
      </c>
      <c r="F267" s="165">
        <v>2653.06</v>
      </c>
      <c r="G267" s="169">
        <f>B_DADOS1!$B$4*B_DADOS!E267</f>
        <v>3785.991443713081</v>
      </c>
      <c r="H267" s="178">
        <f t="shared" si="12"/>
        <v>6439.0514437130805</v>
      </c>
      <c r="I267" s="179" t="s">
        <v>371</v>
      </c>
      <c r="J267" s="222" t="s">
        <v>4566</v>
      </c>
      <c r="K267" s="181" t="s">
        <v>4154</v>
      </c>
      <c r="L267" s="182" t="s">
        <v>906</v>
      </c>
      <c r="M267" s="182" t="s">
        <v>4285</v>
      </c>
      <c r="N267" s="182" t="s">
        <v>4286</v>
      </c>
      <c r="O267" s="183" t="s">
        <v>4287</v>
      </c>
      <c r="P267" s="184" t="s">
        <v>104</v>
      </c>
      <c r="Q267" s="185" t="s">
        <v>476</v>
      </c>
      <c r="R267" s="186">
        <v>37</v>
      </c>
      <c r="S267" s="187" t="s">
        <v>3258</v>
      </c>
      <c r="T267" s="187" t="s">
        <v>3255</v>
      </c>
      <c r="U267" s="188">
        <v>51</v>
      </c>
      <c r="V267" s="179" t="s">
        <v>1253</v>
      </c>
      <c r="W267" s="187" t="s">
        <v>4287</v>
      </c>
      <c r="X267" s="189">
        <v>95970000</v>
      </c>
      <c r="Y267" s="190"/>
      <c r="Z267" s="210">
        <v>14271347000183</v>
      </c>
      <c r="AA267" s="217"/>
      <c r="AB267" s="218"/>
      <c r="AC267" s="218"/>
      <c r="AD267" s="218"/>
      <c r="AE267" s="218"/>
      <c r="AF267" s="219"/>
      <c r="AG267" s="218"/>
      <c r="AH267" s="218"/>
      <c r="AI267" s="219" t="s">
        <v>3257</v>
      </c>
      <c r="AJ267" s="218"/>
      <c r="AK267" s="218"/>
      <c r="AL267" s="218"/>
      <c r="AM267" s="218"/>
      <c r="AN267" s="230">
        <f t="shared" si="13"/>
        <v>61.5</v>
      </c>
      <c r="AO267" s="220">
        <v>97.44584851271367</v>
      </c>
      <c r="AP267" s="226">
        <f t="shared" si="14"/>
        <v>20.5</v>
      </c>
      <c r="AQ267" s="227">
        <v>41</v>
      </c>
    </row>
    <row r="268" spans="1:43" ht="17.25">
      <c r="A268" s="160" t="s">
        <v>1134</v>
      </c>
      <c r="B268" s="161">
        <v>431261</v>
      </c>
      <c r="C268" s="162">
        <v>0.3719363867662902</v>
      </c>
      <c r="D268" s="163">
        <v>3010</v>
      </c>
      <c r="E268" s="164">
        <v>0.0017900214551497577</v>
      </c>
      <c r="F268" s="165">
        <v>2653.06</v>
      </c>
      <c r="G268" s="169">
        <f>B_DADOS1!$B$4*B_DADOS!E268</f>
        <v>4296.051492359418</v>
      </c>
      <c r="H268" s="178">
        <f t="shared" si="12"/>
        <v>6949.111492359418</v>
      </c>
      <c r="I268" s="179" t="s">
        <v>372</v>
      </c>
      <c r="J268" s="222" t="s">
        <v>4567</v>
      </c>
      <c r="K268" s="181" t="s">
        <v>4152</v>
      </c>
      <c r="L268" s="182" t="s">
        <v>907</v>
      </c>
      <c r="M268" s="182" t="s">
        <v>4288</v>
      </c>
      <c r="N268" s="182" t="s">
        <v>4289</v>
      </c>
      <c r="O268" s="183"/>
      <c r="P268" s="184" t="s">
        <v>104</v>
      </c>
      <c r="Q268" s="185"/>
      <c r="R268" s="186"/>
      <c r="S268" s="187"/>
      <c r="T268" s="187"/>
      <c r="U268" s="188"/>
      <c r="V268" s="179" t="s">
        <v>3412</v>
      </c>
      <c r="W268" s="187"/>
      <c r="X268" s="189"/>
      <c r="Y268" s="190"/>
      <c r="Z268" s="210"/>
      <c r="AA268" s="217"/>
      <c r="AB268" s="218"/>
      <c r="AC268" s="218"/>
      <c r="AD268" s="218"/>
      <c r="AE268" s="218"/>
      <c r="AF268" s="219"/>
      <c r="AG268" s="218"/>
      <c r="AH268" s="218"/>
      <c r="AI268" s="219"/>
      <c r="AJ268" s="218"/>
      <c r="AK268" s="218"/>
      <c r="AL268" s="218"/>
      <c r="AM268" s="218"/>
      <c r="AN268" s="230">
        <f t="shared" si="13"/>
        <v>124.5</v>
      </c>
      <c r="AO268" s="220">
        <v>198.39091041764868</v>
      </c>
      <c r="AP268" s="226">
        <f t="shared" si="14"/>
        <v>41.5</v>
      </c>
      <c r="AQ268" s="227">
        <v>83</v>
      </c>
    </row>
    <row r="269" spans="1:43" ht="17.25">
      <c r="A269" s="160" t="s">
        <v>1135</v>
      </c>
      <c r="B269" s="161">
        <v>431262</v>
      </c>
      <c r="C269" s="162">
        <v>0.3515095428870149</v>
      </c>
      <c r="D269" s="163">
        <v>1902</v>
      </c>
      <c r="E269" s="164">
        <v>0.0015791496599995628</v>
      </c>
      <c r="F269" s="165">
        <v>2653.06</v>
      </c>
      <c r="G269" s="169">
        <f>B_DADOS1!$B$4*B_DADOS!E269</f>
        <v>3789.9591839989507</v>
      </c>
      <c r="H269" s="178">
        <f t="shared" si="12"/>
        <v>6443.019183998951</v>
      </c>
      <c r="I269" s="179" t="s">
        <v>373</v>
      </c>
      <c r="J269" s="222" t="s">
        <v>4568</v>
      </c>
      <c r="K269" s="181" t="s">
        <v>4152</v>
      </c>
      <c r="L269" s="182" t="s">
        <v>908</v>
      </c>
      <c r="M269" s="182" t="s">
        <v>4290</v>
      </c>
      <c r="N269" s="182" t="s">
        <v>4291</v>
      </c>
      <c r="O269" s="183" t="s">
        <v>4292</v>
      </c>
      <c r="P269" s="184" t="s">
        <v>104</v>
      </c>
      <c r="Q269" s="185" t="s">
        <v>477</v>
      </c>
      <c r="R269" s="186">
        <v>165</v>
      </c>
      <c r="S269" s="187" t="s">
        <v>3258</v>
      </c>
      <c r="T269" s="187" t="s">
        <v>3255</v>
      </c>
      <c r="U269" s="188">
        <v>54</v>
      </c>
      <c r="V269" s="179" t="s">
        <v>1254</v>
      </c>
      <c r="W269" s="187" t="s">
        <v>4292</v>
      </c>
      <c r="X269" s="189">
        <v>99990000</v>
      </c>
      <c r="Y269" s="190"/>
      <c r="Z269" s="210">
        <v>14047126000126</v>
      </c>
      <c r="AA269" s="217"/>
      <c r="AB269" s="218"/>
      <c r="AC269" s="218"/>
      <c r="AD269" s="218"/>
      <c r="AE269" s="218"/>
      <c r="AF269" s="219"/>
      <c r="AG269" s="218"/>
      <c r="AH269" s="218"/>
      <c r="AI269" s="219" t="s">
        <v>3257</v>
      </c>
      <c r="AJ269" s="218"/>
      <c r="AK269" s="218"/>
      <c r="AL269" s="218"/>
      <c r="AM269" s="218"/>
      <c r="AN269" s="230">
        <f t="shared" si="13"/>
        <v>114</v>
      </c>
      <c r="AO269" s="220">
        <v>181.66160430018493</v>
      </c>
      <c r="AP269" s="226">
        <f t="shared" si="14"/>
        <v>38</v>
      </c>
      <c r="AQ269" s="227">
        <v>76</v>
      </c>
    </row>
    <row r="270" spans="1:43" ht="17.25">
      <c r="A270" s="160" t="s">
        <v>1136</v>
      </c>
      <c r="B270" s="161">
        <v>431265</v>
      </c>
      <c r="C270" s="162">
        <v>0.30182845084226534</v>
      </c>
      <c r="D270" s="163">
        <v>17638</v>
      </c>
      <c r="E270" s="164">
        <v>0.0018937915298296731</v>
      </c>
      <c r="F270" s="165">
        <v>2653.06</v>
      </c>
      <c r="G270" s="169">
        <f>B_DADOS1!$B$4*B_DADOS!E270</f>
        <v>4545.099671591215</v>
      </c>
      <c r="H270" s="178">
        <f t="shared" si="12"/>
        <v>7198.159671591215</v>
      </c>
      <c r="I270" s="179" t="s">
        <v>374</v>
      </c>
      <c r="J270" s="222" t="s">
        <v>4593</v>
      </c>
      <c r="K270" s="181" t="s">
        <v>4152</v>
      </c>
      <c r="L270" s="182" t="s">
        <v>909</v>
      </c>
      <c r="M270" s="182" t="s">
        <v>4293</v>
      </c>
      <c r="N270" s="182" t="s">
        <v>4294</v>
      </c>
      <c r="O270" s="183" t="s">
        <v>4295</v>
      </c>
      <c r="P270" s="184" t="s">
        <v>104</v>
      </c>
      <c r="Q270" s="185" t="s">
        <v>478</v>
      </c>
      <c r="R270" s="186">
        <v>840</v>
      </c>
      <c r="S270" s="187" t="s">
        <v>3019</v>
      </c>
      <c r="T270" s="187" t="s">
        <v>3255</v>
      </c>
      <c r="U270" s="188">
        <v>54</v>
      </c>
      <c r="V270" s="179" t="s">
        <v>1255</v>
      </c>
      <c r="W270" s="187" t="s">
        <v>4295</v>
      </c>
      <c r="X270" s="189">
        <v>99470000</v>
      </c>
      <c r="Y270" s="190"/>
      <c r="Z270" s="210">
        <v>14778695000141</v>
      </c>
      <c r="AA270" s="217"/>
      <c r="AB270" s="218"/>
      <c r="AC270" s="218"/>
      <c r="AD270" s="218"/>
      <c r="AE270" s="218"/>
      <c r="AF270" s="219"/>
      <c r="AG270" s="218"/>
      <c r="AH270" s="218"/>
      <c r="AI270" s="219" t="s">
        <v>3257</v>
      </c>
      <c r="AJ270" s="218"/>
      <c r="AK270" s="218"/>
      <c r="AL270" s="218"/>
      <c r="AM270" s="218"/>
      <c r="AN270" s="230">
        <f t="shared" si="13"/>
        <v>133.5</v>
      </c>
      <c r="AO270" s="220">
        <v>213.73418113441198</v>
      </c>
      <c r="AP270" s="226">
        <f t="shared" si="14"/>
        <v>44.5</v>
      </c>
      <c r="AQ270" s="228">
        <v>89</v>
      </c>
    </row>
    <row r="271" spans="1:43" ht="17.25">
      <c r="A271" s="160" t="s">
        <v>1137</v>
      </c>
      <c r="B271" s="161">
        <v>431267</v>
      </c>
      <c r="C271" s="162">
        <v>0.3758473649099501</v>
      </c>
      <c r="D271" s="163">
        <v>1834</v>
      </c>
      <c r="E271" s="164">
        <v>0.0016792911677280145</v>
      </c>
      <c r="F271" s="165">
        <v>2653.06</v>
      </c>
      <c r="G271" s="169">
        <f>B_DADOS1!$B$4*B_DADOS!E271</f>
        <v>4030.2988025472346</v>
      </c>
      <c r="H271" s="178">
        <f t="shared" si="12"/>
        <v>6683.3588025472345</v>
      </c>
      <c r="I271" s="179" t="s">
        <v>375</v>
      </c>
      <c r="J271" s="222" t="s">
        <v>4594</v>
      </c>
      <c r="K271" s="181" t="s">
        <v>4152</v>
      </c>
      <c r="L271" s="182" t="s">
        <v>910</v>
      </c>
      <c r="M271" s="182" t="s">
        <v>4296</v>
      </c>
      <c r="N271" s="182" t="s">
        <v>4297</v>
      </c>
      <c r="O271" s="183" t="s">
        <v>4298</v>
      </c>
      <c r="P271" s="184" t="s">
        <v>104</v>
      </c>
      <c r="Q271" s="185" t="s">
        <v>479</v>
      </c>
      <c r="R271" s="186">
        <v>795</v>
      </c>
      <c r="S271" s="187" t="s">
        <v>3263</v>
      </c>
      <c r="T271" s="187" t="s">
        <v>3255</v>
      </c>
      <c r="U271" s="188">
        <v>54</v>
      </c>
      <c r="V271" s="179" t="s">
        <v>1256</v>
      </c>
      <c r="W271" s="187" t="s">
        <v>4298</v>
      </c>
      <c r="X271" s="189">
        <v>99175000</v>
      </c>
      <c r="Y271" s="190"/>
      <c r="Z271" s="210">
        <v>17132332000122</v>
      </c>
      <c r="AA271" s="217"/>
      <c r="AB271" s="218"/>
      <c r="AC271" s="218"/>
      <c r="AD271" s="218"/>
      <c r="AE271" s="218"/>
      <c r="AF271" s="219"/>
      <c r="AG271" s="218"/>
      <c r="AH271" s="218"/>
      <c r="AI271" s="219" t="s">
        <v>3257</v>
      </c>
      <c r="AJ271" s="218"/>
      <c r="AK271" s="218"/>
      <c r="AL271" s="218"/>
      <c r="AM271" s="218"/>
      <c r="AN271" s="230">
        <f t="shared" si="13"/>
        <v>81</v>
      </c>
      <c r="AO271" s="220">
        <v>129.79731299677513</v>
      </c>
      <c r="AP271" s="226">
        <f t="shared" si="14"/>
        <v>27</v>
      </c>
      <c r="AQ271" s="227">
        <v>54</v>
      </c>
    </row>
    <row r="272" spans="1:43" ht="17.25">
      <c r="A272" s="160" t="s">
        <v>1138</v>
      </c>
      <c r="B272" s="161">
        <v>431270</v>
      </c>
      <c r="C272" s="162">
        <v>0.36325049791584524</v>
      </c>
      <c r="D272" s="163">
        <v>12057</v>
      </c>
      <c r="E272" s="164">
        <v>0.002152765385652602</v>
      </c>
      <c r="F272" s="165">
        <v>2653.06</v>
      </c>
      <c r="G272" s="169">
        <f>B_DADOS1!$B$4*B_DADOS!E272</f>
        <v>5166.636925566245</v>
      </c>
      <c r="H272" s="178">
        <f t="shared" si="12"/>
        <v>7819.696925566244</v>
      </c>
      <c r="I272" s="179" t="s">
        <v>376</v>
      </c>
      <c r="J272" s="222" t="s">
        <v>4572</v>
      </c>
      <c r="K272" s="181" t="s">
        <v>4152</v>
      </c>
      <c r="L272" s="182" t="s">
        <v>911</v>
      </c>
      <c r="M272" s="182" t="s">
        <v>4299</v>
      </c>
      <c r="N272" s="182" t="s">
        <v>4300</v>
      </c>
      <c r="O272" s="183" t="s">
        <v>4301</v>
      </c>
      <c r="P272" s="184" t="s">
        <v>104</v>
      </c>
      <c r="Q272" s="185" t="s">
        <v>480</v>
      </c>
      <c r="R272" s="186">
        <v>509</v>
      </c>
      <c r="S272" s="187" t="s">
        <v>3258</v>
      </c>
      <c r="T272" s="187" t="s">
        <v>3255</v>
      </c>
      <c r="U272" s="188">
        <v>54</v>
      </c>
      <c r="V272" s="179" t="s">
        <v>1257</v>
      </c>
      <c r="W272" s="187" t="s">
        <v>4301</v>
      </c>
      <c r="X272" s="189">
        <v>99600000</v>
      </c>
      <c r="Y272" s="190"/>
      <c r="Z272" s="210">
        <v>18017325000142</v>
      </c>
      <c r="AA272" s="217"/>
      <c r="AB272" s="218"/>
      <c r="AC272" s="218"/>
      <c r="AD272" s="218"/>
      <c r="AE272" s="218"/>
      <c r="AF272" s="219"/>
      <c r="AG272" s="218"/>
      <c r="AH272" s="218"/>
      <c r="AI272" s="219" t="s">
        <v>3257</v>
      </c>
      <c r="AJ272" s="218"/>
      <c r="AK272" s="218"/>
      <c r="AL272" s="218"/>
      <c r="AM272" s="218"/>
      <c r="AN272" s="230">
        <f t="shared" si="13"/>
        <v>189</v>
      </c>
      <c r="AO272" s="220">
        <v>302.84936048861005</v>
      </c>
      <c r="AP272" s="226">
        <f t="shared" si="14"/>
        <v>63</v>
      </c>
      <c r="AQ272" s="227">
        <v>126</v>
      </c>
    </row>
    <row r="273" spans="1:43" ht="17.25">
      <c r="A273" s="160" t="s">
        <v>1139</v>
      </c>
      <c r="B273" s="161">
        <v>431275</v>
      </c>
      <c r="C273" s="162">
        <v>0.2905727192866514</v>
      </c>
      <c r="D273" s="163">
        <v>3389</v>
      </c>
      <c r="E273" s="164">
        <v>0.0014235416144107798</v>
      </c>
      <c r="F273" s="165">
        <v>2653.06</v>
      </c>
      <c r="G273" s="169">
        <f>B_DADOS1!$B$4*B_DADOS!E273</f>
        <v>3416.4998745858716</v>
      </c>
      <c r="H273" s="178">
        <f t="shared" si="12"/>
        <v>6069.5598745858715</v>
      </c>
      <c r="I273" s="179" t="s">
        <v>377</v>
      </c>
      <c r="J273" s="222" t="s">
        <v>4573</v>
      </c>
      <c r="K273" s="181" t="s">
        <v>4152</v>
      </c>
      <c r="L273" s="182" t="s">
        <v>912</v>
      </c>
      <c r="M273" s="182" t="s">
        <v>4302</v>
      </c>
      <c r="N273" s="182" t="s">
        <v>4303</v>
      </c>
      <c r="O273" s="183" t="s">
        <v>4304</v>
      </c>
      <c r="P273" s="184" t="s">
        <v>104</v>
      </c>
      <c r="Q273" s="185" t="s">
        <v>481</v>
      </c>
      <c r="R273" s="186">
        <v>1305</v>
      </c>
      <c r="S273" s="187" t="s">
        <v>3258</v>
      </c>
      <c r="T273" s="187" t="s">
        <v>3255</v>
      </c>
      <c r="U273" s="188">
        <v>54</v>
      </c>
      <c r="V273" s="179" t="s">
        <v>1258</v>
      </c>
      <c r="W273" s="187" t="s">
        <v>4304</v>
      </c>
      <c r="X273" s="189">
        <v>95985000</v>
      </c>
      <c r="Y273" s="190"/>
      <c r="Z273" s="210">
        <v>14395508000140</v>
      </c>
      <c r="AA273" s="217"/>
      <c r="AB273" s="218"/>
      <c r="AC273" s="218"/>
      <c r="AD273" s="218"/>
      <c r="AE273" s="218"/>
      <c r="AF273" s="219"/>
      <c r="AG273" s="218"/>
      <c r="AH273" s="218"/>
      <c r="AI273" s="219" t="s">
        <v>3257</v>
      </c>
      <c r="AJ273" s="218"/>
      <c r="AK273" s="218"/>
      <c r="AL273" s="218"/>
      <c r="AM273" s="218"/>
      <c r="AN273" s="230">
        <f t="shared" si="13"/>
        <v>70.5</v>
      </c>
      <c r="AO273" s="220">
        <v>113.41488860485825</v>
      </c>
      <c r="AP273" s="226">
        <f t="shared" si="14"/>
        <v>23.5</v>
      </c>
      <c r="AQ273" s="227">
        <v>47</v>
      </c>
    </row>
    <row r="274" spans="1:43" ht="17.25">
      <c r="A274" s="160" t="s">
        <v>1140</v>
      </c>
      <c r="B274" s="161">
        <v>431280</v>
      </c>
      <c r="C274" s="162">
        <v>0.3076345786527847</v>
      </c>
      <c r="D274" s="163">
        <v>4819</v>
      </c>
      <c r="E274" s="164">
        <v>0.0015888514060571235</v>
      </c>
      <c r="F274" s="165">
        <v>2653.06</v>
      </c>
      <c r="G274" s="169">
        <f>B_DADOS1!$B$4*B_DADOS!E274</f>
        <v>3813.2433745370963</v>
      </c>
      <c r="H274" s="178">
        <f t="shared" si="12"/>
        <v>6466.303374537096</v>
      </c>
      <c r="I274" s="179" t="s">
        <v>378</v>
      </c>
      <c r="J274" s="222" t="s">
        <v>4574</v>
      </c>
      <c r="K274" s="181" t="s">
        <v>4152</v>
      </c>
      <c r="L274" s="182" t="s">
        <v>913</v>
      </c>
      <c r="M274" s="182" t="s">
        <v>4305</v>
      </c>
      <c r="N274" s="182" t="s">
        <v>4306</v>
      </c>
      <c r="O274" s="183" t="s">
        <v>4307</v>
      </c>
      <c r="P274" s="184" t="s">
        <v>104</v>
      </c>
      <c r="Q274" s="185" t="s">
        <v>482</v>
      </c>
      <c r="R274" s="186">
        <v>284</v>
      </c>
      <c r="S274" s="187" t="s">
        <v>4308</v>
      </c>
      <c r="T274" s="187" t="s">
        <v>3255</v>
      </c>
      <c r="U274" s="188">
        <v>54</v>
      </c>
      <c r="V274" s="179" t="s">
        <v>1259</v>
      </c>
      <c r="W274" s="187" t="s">
        <v>4307</v>
      </c>
      <c r="X274" s="189">
        <v>95350000</v>
      </c>
      <c r="Y274" s="190"/>
      <c r="Z274" s="210">
        <v>14428102000117</v>
      </c>
      <c r="AA274" s="217"/>
      <c r="AB274" s="218"/>
      <c r="AC274" s="218"/>
      <c r="AD274" s="218"/>
      <c r="AE274" s="218"/>
      <c r="AF274" s="219"/>
      <c r="AG274" s="218"/>
      <c r="AH274" s="218"/>
      <c r="AI274" s="219" t="s">
        <v>3257</v>
      </c>
      <c r="AJ274" s="218"/>
      <c r="AK274" s="218"/>
      <c r="AL274" s="218"/>
      <c r="AM274" s="218"/>
      <c r="AN274" s="230">
        <f t="shared" si="13"/>
        <v>52.5</v>
      </c>
      <c r="AO274" s="220">
        <v>84.97382477384622</v>
      </c>
      <c r="AP274" s="226">
        <f t="shared" si="14"/>
        <v>17.5</v>
      </c>
      <c r="AQ274" s="227">
        <v>35</v>
      </c>
    </row>
    <row r="275" spans="1:43" ht="17.25">
      <c r="A275" s="160" t="s">
        <v>1141</v>
      </c>
      <c r="B275" s="161">
        <v>431290</v>
      </c>
      <c r="C275" s="162">
        <v>0.1867969067580179</v>
      </c>
      <c r="D275" s="163">
        <v>8615</v>
      </c>
      <c r="E275" s="164">
        <v>0.0010525980641185276</v>
      </c>
      <c r="F275" s="165">
        <v>2653.06</v>
      </c>
      <c r="G275" s="169">
        <f>B_DADOS1!$B$4*B_DADOS!E275</f>
        <v>2526.2353538844663</v>
      </c>
      <c r="H275" s="178">
        <f t="shared" si="12"/>
        <v>5179.295353884467</v>
      </c>
      <c r="I275" s="179" t="s">
        <v>379</v>
      </c>
      <c r="J275" s="222" t="s">
        <v>4575</v>
      </c>
      <c r="K275" s="181" t="s">
        <v>4152</v>
      </c>
      <c r="L275" s="182" t="s">
        <v>914</v>
      </c>
      <c r="M275" s="182" t="s">
        <v>4309</v>
      </c>
      <c r="N275" s="182" t="s">
        <v>4310</v>
      </c>
      <c r="O275" s="183" t="s">
        <v>4311</v>
      </c>
      <c r="P275" s="184" t="s">
        <v>104</v>
      </c>
      <c r="Q275" s="185" t="s">
        <v>483</v>
      </c>
      <c r="R275" s="186">
        <v>505</v>
      </c>
      <c r="S275" s="187" t="s">
        <v>3065</v>
      </c>
      <c r="T275" s="187" t="s">
        <v>3255</v>
      </c>
      <c r="U275" s="188">
        <v>54</v>
      </c>
      <c r="V275" s="179" t="s">
        <v>1260</v>
      </c>
      <c r="W275" s="187" t="s">
        <v>4311</v>
      </c>
      <c r="X275" s="189">
        <v>95340000</v>
      </c>
      <c r="Y275" s="190"/>
      <c r="Z275" s="210">
        <v>14337147000186</v>
      </c>
      <c r="AA275" s="217"/>
      <c r="AB275" s="218"/>
      <c r="AC275" s="218"/>
      <c r="AD275" s="218"/>
      <c r="AE275" s="218"/>
      <c r="AF275" s="219"/>
      <c r="AG275" s="218"/>
      <c r="AH275" s="218"/>
      <c r="AI275" s="219" t="s">
        <v>3257</v>
      </c>
      <c r="AJ275" s="218"/>
      <c r="AK275" s="218"/>
      <c r="AL275" s="218"/>
      <c r="AM275" s="218"/>
      <c r="AN275" s="230">
        <f t="shared" si="13"/>
        <v>90</v>
      </c>
      <c r="AO275" s="220">
        <v>144.52735140829142</v>
      </c>
      <c r="AP275" s="226">
        <f t="shared" si="14"/>
        <v>30</v>
      </c>
      <c r="AQ275" s="227">
        <v>60</v>
      </c>
    </row>
    <row r="276" spans="1:43" ht="17.25">
      <c r="A276" s="160" t="s">
        <v>1142</v>
      </c>
      <c r="B276" s="161">
        <v>431295</v>
      </c>
      <c r="C276" s="162">
        <v>0.3039819038117114</v>
      </c>
      <c r="D276" s="163">
        <v>2120</v>
      </c>
      <c r="E276" s="164">
        <v>0.001388042309198824</v>
      </c>
      <c r="F276" s="165">
        <v>2653.06</v>
      </c>
      <c r="G276" s="169">
        <f>B_DADOS1!$B$4*B_DADOS!E276</f>
        <v>3331.3015420771776</v>
      </c>
      <c r="H276" s="178">
        <f t="shared" si="12"/>
        <v>5984.361542077178</v>
      </c>
      <c r="I276" s="179" t="s">
        <v>380</v>
      </c>
      <c r="J276" s="222" t="s">
        <v>4576</v>
      </c>
      <c r="K276" s="181" t="s">
        <v>4152</v>
      </c>
      <c r="L276" s="182" t="s">
        <v>915</v>
      </c>
      <c r="M276" s="182" t="s">
        <v>4312</v>
      </c>
      <c r="N276" s="182" t="s">
        <v>4313</v>
      </c>
      <c r="O276" s="183" t="s">
        <v>4314</v>
      </c>
      <c r="P276" s="184" t="s">
        <v>104</v>
      </c>
      <c r="Q276" s="185" t="s">
        <v>484</v>
      </c>
      <c r="R276" s="186">
        <v>939</v>
      </c>
      <c r="S276" s="187" t="s">
        <v>3279</v>
      </c>
      <c r="T276" s="187" t="s">
        <v>3255</v>
      </c>
      <c r="U276" s="188">
        <v>54</v>
      </c>
      <c r="V276" s="179" t="s">
        <v>1261</v>
      </c>
      <c r="W276" s="187" t="s">
        <v>4314</v>
      </c>
      <c r="X276" s="189">
        <v>99580000</v>
      </c>
      <c r="Y276" s="190"/>
      <c r="Z276" s="210">
        <v>14342425000193</v>
      </c>
      <c r="AA276" s="217"/>
      <c r="AB276" s="218"/>
      <c r="AC276" s="218"/>
      <c r="AD276" s="218"/>
      <c r="AE276" s="218"/>
      <c r="AF276" s="219"/>
      <c r="AG276" s="218"/>
      <c r="AH276" s="218"/>
      <c r="AI276" s="219" t="s">
        <v>3257</v>
      </c>
      <c r="AJ276" s="218"/>
      <c r="AK276" s="218"/>
      <c r="AL276" s="218"/>
      <c r="AM276" s="218"/>
      <c r="AN276" s="230">
        <f t="shared" si="13"/>
        <v>85.5</v>
      </c>
      <c r="AO276" s="220">
        <v>135.95116312153502</v>
      </c>
      <c r="AP276" s="226">
        <f t="shared" si="14"/>
        <v>28.5</v>
      </c>
      <c r="AQ276" s="227">
        <v>57</v>
      </c>
    </row>
    <row r="277" spans="1:43" ht="17.25">
      <c r="A277" s="160" t="s">
        <v>1143</v>
      </c>
      <c r="B277" s="161">
        <v>431300</v>
      </c>
      <c r="C277" s="162">
        <v>0.28266697217864706</v>
      </c>
      <c r="D277" s="163">
        <v>3366</v>
      </c>
      <c r="E277" s="164">
        <v>0.0013833968359945438</v>
      </c>
      <c r="F277" s="165">
        <v>2653.06</v>
      </c>
      <c r="G277" s="169">
        <f>B_DADOS1!$B$4*B_DADOS!E277</f>
        <v>3320.152406386905</v>
      </c>
      <c r="H277" s="178">
        <f t="shared" si="12"/>
        <v>5973.212406386905</v>
      </c>
      <c r="I277" s="179" t="s">
        <v>381</v>
      </c>
      <c r="J277" s="222" t="s">
        <v>4577</v>
      </c>
      <c r="K277" s="181" t="s">
        <v>4154</v>
      </c>
      <c r="L277" s="182" t="s">
        <v>916</v>
      </c>
      <c r="M277" s="182" t="s">
        <v>4315</v>
      </c>
      <c r="N277" s="182" t="s">
        <v>4316</v>
      </c>
      <c r="O277" s="183" t="s">
        <v>4317</v>
      </c>
      <c r="P277" s="184" t="s">
        <v>104</v>
      </c>
      <c r="Q277" s="185" t="s">
        <v>485</v>
      </c>
      <c r="R277" s="186">
        <v>1400</v>
      </c>
      <c r="S277" s="187" t="s">
        <v>4318</v>
      </c>
      <c r="T277" s="187" t="s">
        <v>3255</v>
      </c>
      <c r="U277" s="188">
        <v>51</v>
      </c>
      <c r="V277" s="179" t="s">
        <v>1262</v>
      </c>
      <c r="W277" s="187" t="s">
        <v>4317</v>
      </c>
      <c r="X277" s="189">
        <v>95950000</v>
      </c>
      <c r="Y277" s="190"/>
      <c r="Z277" s="210">
        <v>14237644000102</v>
      </c>
      <c r="AA277" s="217"/>
      <c r="AB277" s="218"/>
      <c r="AC277" s="218"/>
      <c r="AD277" s="218"/>
      <c r="AE277" s="218"/>
      <c r="AF277" s="219"/>
      <c r="AG277" s="218"/>
      <c r="AH277" s="218"/>
      <c r="AI277" s="219" t="s">
        <v>3257</v>
      </c>
      <c r="AJ277" s="218"/>
      <c r="AK277" s="218"/>
      <c r="AL277" s="218"/>
      <c r="AM277" s="218"/>
      <c r="AN277" s="230">
        <f t="shared" si="13"/>
        <v>76.5</v>
      </c>
      <c r="AO277" s="220">
        <v>123.59450724375733</v>
      </c>
      <c r="AP277" s="226">
        <f t="shared" si="14"/>
        <v>25.5</v>
      </c>
      <c r="AQ277" s="227">
        <v>51</v>
      </c>
    </row>
    <row r="278" spans="1:43" ht="17.25">
      <c r="A278" s="160" t="s">
        <v>1144</v>
      </c>
      <c r="B278" s="161">
        <v>431301</v>
      </c>
      <c r="C278" s="162">
        <v>0.25120983346359393</v>
      </c>
      <c r="D278" s="163">
        <v>2814</v>
      </c>
      <c r="E278" s="164">
        <v>0.0011968503302051358</v>
      </c>
      <c r="F278" s="165">
        <v>2653.06</v>
      </c>
      <c r="G278" s="169">
        <f>B_DADOS1!$B$4*B_DADOS!E278</f>
        <v>2872.4407924923257</v>
      </c>
      <c r="H278" s="178">
        <f t="shared" si="12"/>
        <v>5525.500792492326</v>
      </c>
      <c r="I278" s="179" t="s">
        <v>382</v>
      </c>
      <c r="J278" s="222" t="s">
        <v>4578</v>
      </c>
      <c r="K278" s="181" t="s">
        <v>4153</v>
      </c>
      <c r="L278" s="182" t="s">
        <v>917</v>
      </c>
      <c r="M278" s="182" t="s">
        <v>4319</v>
      </c>
      <c r="N278" s="182" t="s">
        <v>4320</v>
      </c>
      <c r="O278" s="183" t="s">
        <v>4321</v>
      </c>
      <c r="P278" s="184" t="s">
        <v>104</v>
      </c>
      <c r="Q278" s="185" t="s">
        <v>486</v>
      </c>
      <c r="R278" s="186">
        <v>79</v>
      </c>
      <c r="S278" s="187" t="s">
        <v>3258</v>
      </c>
      <c r="T278" s="187" t="s">
        <v>3255</v>
      </c>
      <c r="U278" s="188">
        <v>55</v>
      </c>
      <c r="V278" s="179" t="s">
        <v>1263</v>
      </c>
      <c r="W278" s="187" t="s">
        <v>4321</v>
      </c>
      <c r="X278" s="189">
        <v>98919000</v>
      </c>
      <c r="Y278" s="190"/>
      <c r="Z278" s="210">
        <v>15275128000135</v>
      </c>
      <c r="AA278" s="217"/>
      <c r="AB278" s="218"/>
      <c r="AC278" s="218"/>
      <c r="AD278" s="218"/>
      <c r="AE278" s="218"/>
      <c r="AF278" s="219"/>
      <c r="AG278" s="218"/>
      <c r="AH278" s="218"/>
      <c r="AI278" s="219" t="s">
        <v>3257</v>
      </c>
      <c r="AJ278" s="218"/>
      <c r="AK278" s="218"/>
      <c r="AL278" s="218"/>
      <c r="AM278" s="218"/>
      <c r="AN278" s="230">
        <f t="shared" si="13"/>
        <v>82.5</v>
      </c>
      <c r="AO278" s="220">
        <v>132.69589723180147</v>
      </c>
      <c r="AP278" s="226">
        <f t="shared" si="14"/>
        <v>27.5</v>
      </c>
      <c r="AQ278" s="227">
        <v>55</v>
      </c>
    </row>
    <row r="279" spans="1:43" ht="17.25">
      <c r="A279" s="160" t="s">
        <v>1145</v>
      </c>
      <c r="B279" s="161">
        <v>431303</v>
      </c>
      <c r="C279" s="162">
        <v>0.2978108035429625</v>
      </c>
      <c r="D279" s="163">
        <v>4835</v>
      </c>
      <c r="E279" s="164">
        <v>0.0015388791465648453</v>
      </c>
      <c r="F279" s="165">
        <v>2653.06</v>
      </c>
      <c r="G279" s="169">
        <f>B_DADOS1!$B$4*B_DADOS!E279</f>
        <v>3693.309951755629</v>
      </c>
      <c r="H279" s="178">
        <f t="shared" si="12"/>
        <v>6346.369951755629</v>
      </c>
      <c r="I279" s="179" t="s">
        <v>383</v>
      </c>
      <c r="J279" s="222" t="s">
        <v>4579</v>
      </c>
      <c r="K279" s="181" t="s">
        <v>4153</v>
      </c>
      <c r="L279" s="182" t="s">
        <v>918</v>
      </c>
      <c r="M279" s="182" t="s">
        <v>4322</v>
      </c>
      <c r="N279" s="182" t="s">
        <v>4323</v>
      </c>
      <c r="O279" s="183" t="s">
        <v>4324</v>
      </c>
      <c r="P279" s="184" t="s">
        <v>104</v>
      </c>
      <c r="Q279" s="185" t="s">
        <v>487</v>
      </c>
      <c r="R279" s="186">
        <v>1408</v>
      </c>
      <c r="S279" s="187" t="s">
        <v>3258</v>
      </c>
      <c r="T279" s="187" t="s">
        <v>3255</v>
      </c>
      <c r="U279" s="188">
        <v>55</v>
      </c>
      <c r="V279" s="179" t="s">
        <v>1264</v>
      </c>
      <c r="W279" s="187" t="s">
        <v>4324</v>
      </c>
      <c r="X279" s="189">
        <v>96770000</v>
      </c>
      <c r="Y279" s="190"/>
      <c r="Z279" s="210">
        <v>14667136000164</v>
      </c>
      <c r="AA279" s="217"/>
      <c r="AB279" s="218"/>
      <c r="AC279" s="218"/>
      <c r="AD279" s="218"/>
      <c r="AE279" s="218"/>
      <c r="AF279" s="219"/>
      <c r="AG279" s="218"/>
      <c r="AH279" s="218"/>
      <c r="AI279" s="219" t="s">
        <v>3257</v>
      </c>
      <c r="AJ279" s="218"/>
      <c r="AK279" s="218"/>
      <c r="AL279" s="218"/>
      <c r="AM279" s="218"/>
      <c r="AN279" s="230">
        <f t="shared" si="13"/>
        <v>91.5</v>
      </c>
      <c r="AO279" s="220">
        <v>145.51298858949903</v>
      </c>
      <c r="AP279" s="226">
        <f t="shared" si="14"/>
        <v>30.5</v>
      </c>
      <c r="AQ279" s="227">
        <v>61</v>
      </c>
    </row>
    <row r="280" spans="1:43" ht="17.25">
      <c r="A280" s="160" t="s">
        <v>1146</v>
      </c>
      <c r="B280" s="161">
        <v>431306</v>
      </c>
      <c r="C280" s="162">
        <v>0.33553460595440493</v>
      </c>
      <c r="D280" s="163">
        <v>19196</v>
      </c>
      <c r="E280" s="164">
        <v>0.0021321783248314133</v>
      </c>
      <c r="F280" s="165">
        <v>2653.06</v>
      </c>
      <c r="G280" s="169">
        <f>B_DADOS1!$B$4*B_DADOS!E280</f>
        <v>5117.227979595392</v>
      </c>
      <c r="H280" s="178">
        <f t="shared" si="12"/>
        <v>7770.287979595392</v>
      </c>
      <c r="I280" s="179" t="s">
        <v>384</v>
      </c>
      <c r="J280" s="222" t="s">
        <v>4580</v>
      </c>
      <c r="K280" s="181" t="s">
        <v>4154</v>
      </c>
      <c r="L280" s="182" t="s">
        <v>919</v>
      </c>
      <c r="M280" s="182" t="s">
        <v>4325</v>
      </c>
      <c r="N280" s="182" t="s">
        <v>4326</v>
      </c>
      <c r="O280" s="183" t="s">
        <v>4327</v>
      </c>
      <c r="P280" s="184" t="s">
        <v>104</v>
      </c>
      <c r="Q280" s="185" t="s">
        <v>488</v>
      </c>
      <c r="R280" s="186">
        <v>387</v>
      </c>
      <c r="S280" s="187" t="s">
        <v>3258</v>
      </c>
      <c r="T280" s="187" t="s">
        <v>3255</v>
      </c>
      <c r="U280" s="188">
        <v>51</v>
      </c>
      <c r="V280" s="179" t="s">
        <v>1265</v>
      </c>
      <c r="W280" s="187" t="s">
        <v>4327</v>
      </c>
      <c r="X280" s="189">
        <v>93890000</v>
      </c>
      <c r="Y280" s="190"/>
      <c r="Z280" s="210">
        <v>14419635000132</v>
      </c>
      <c r="AA280" s="217"/>
      <c r="AB280" s="218"/>
      <c r="AC280" s="218"/>
      <c r="AD280" s="218"/>
      <c r="AE280" s="218"/>
      <c r="AF280" s="219"/>
      <c r="AG280" s="218"/>
      <c r="AH280" s="218"/>
      <c r="AI280" s="219" t="s">
        <v>3257</v>
      </c>
      <c r="AJ280" s="218"/>
      <c r="AK280" s="218"/>
      <c r="AL280" s="218"/>
      <c r="AM280" s="218"/>
      <c r="AN280" s="230">
        <f t="shared" si="13"/>
        <v>138</v>
      </c>
      <c r="AO280" s="220">
        <v>219.60426723008857</v>
      </c>
      <c r="AP280" s="226">
        <f t="shared" si="14"/>
        <v>46</v>
      </c>
      <c r="AQ280" s="227">
        <v>92</v>
      </c>
    </row>
    <row r="281" spans="1:43" ht="17.25">
      <c r="A281" s="160" t="s">
        <v>1147</v>
      </c>
      <c r="B281" s="161">
        <v>431308</v>
      </c>
      <c r="C281" s="162">
        <v>0.2569463742788719</v>
      </c>
      <c r="D281" s="163">
        <v>2484</v>
      </c>
      <c r="E281" s="164">
        <v>0.000740816336619065</v>
      </c>
      <c r="F281" s="165">
        <v>2653.06</v>
      </c>
      <c r="G281" s="169">
        <f>B_DADOS1!$B$4*B_DADOS!E281</f>
        <v>1777.959207885756</v>
      </c>
      <c r="H281" s="178">
        <f t="shared" si="12"/>
        <v>4431.019207885756</v>
      </c>
      <c r="I281" s="179" t="s">
        <v>385</v>
      </c>
      <c r="J281" s="222" t="s">
        <v>4581</v>
      </c>
      <c r="K281" s="181" t="s">
        <v>4152</v>
      </c>
      <c r="L281" s="182" t="s">
        <v>920</v>
      </c>
      <c r="M281" s="182" t="s">
        <v>4328</v>
      </c>
      <c r="N281" s="182" t="s">
        <v>4329</v>
      </c>
      <c r="O281" s="183"/>
      <c r="P281" s="184" t="s">
        <v>104</v>
      </c>
      <c r="Q281" s="185"/>
      <c r="R281" s="186"/>
      <c r="S281" s="187"/>
      <c r="T281" s="187"/>
      <c r="U281" s="188"/>
      <c r="V281" s="179" t="s">
        <v>3412</v>
      </c>
      <c r="W281" s="187"/>
      <c r="X281" s="189"/>
      <c r="Y281" s="190"/>
      <c r="Z281" s="210"/>
      <c r="AA281" s="217"/>
      <c r="AB281" s="218"/>
      <c r="AC281" s="218"/>
      <c r="AD281" s="218"/>
      <c r="AE281" s="218"/>
      <c r="AF281" s="219"/>
      <c r="AG281" s="218"/>
      <c r="AH281" s="218"/>
      <c r="AI281" s="219"/>
      <c r="AJ281" s="218"/>
      <c r="AK281" s="218"/>
      <c r="AL281" s="218"/>
      <c r="AM281" s="218"/>
      <c r="AN281" s="230">
        <f t="shared" si="13"/>
        <v>58.5</v>
      </c>
      <c r="AO281" s="220">
        <v>93.86415407149025</v>
      </c>
      <c r="AP281" s="226">
        <f t="shared" si="14"/>
        <v>19.5</v>
      </c>
      <c r="AQ281" s="227">
        <v>39</v>
      </c>
    </row>
    <row r="282" spans="1:43" ht="17.25">
      <c r="A282" s="160" t="s">
        <v>1148</v>
      </c>
      <c r="B282" s="161">
        <v>431310</v>
      </c>
      <c r="C282" s="162">
        <v>0.2977406650277778</v>
      </c>
      <c r="D282" s="163">
        <v>6296</v>
      </c>
      <c r="E282" s="164">
        <v>0.001600672399173665</v>
      </c>
      <c r="F282" s="165">
        <v>2653.06</v>
      </c>
      <c r="G282" s="169">
        <f>B_DADOS1!$B$4*B_DADOS!E282</f>
        <v>3841.613758016796</v>
      </c>
      <c r="H282" s="178">
        <f t="shared" si="12"/>
        <v>6494.673758016796</v>
      </c>
      <c r="I282" s="179" t="s">
        <v>386</v>
      </c>
      <c r="J282" s="222" t="s">
        <v>4582</v>
      </c>
      <c r="K282" s="181" t="s">
        <v>4153</v>
      </c>
      <c r="L282" s="182" t="s">
        <v>921</v>
      </c>
      <c r="M282" s="182" t="s">
        <v>4330</v>
      </c>
      <c r="N282" s="182" t="s">
        <v>4331</v>
      </c>
      <c r="O282" s="183" t="s">
        <v>4332</v>
      </c>
      <c r="P282" s="184" t="s">
        <v>104</v>
      </c>
      <c r="Q282" s="185" t="s">
        <v>489</v>
      </c>
      <c r="R282" s="186">
        <v>145</v>
      </c>
      <c r="S282" s="187" t="s">
        <v>2068</v>
      </c>
      <c r="T282" s="187" t="s">
        <v>3255</v>
      </c>
      <c r="U282" s="188">
        <v>55</v>
      </c>
      <c r="V282" s="179" t="s">
        <v>1266</v>
      </c>
      <c r="W282" s="187" t="s">
        <v>4332</v>
      </c>
      <c r="X282" s="189">
        <v>97250000</v>
      </c>
      <c r="Y282" s="190"/>
      <c r="Z282" s="210">
        <v>14397971000121</v>
      </c>
      <c r="AA282" s="217"/>
      <c r="AB282" s="218"/>
      <c r="AC282" s="218"/>
      <c r="AD282" s="218"/>
      <c r="AE282" s="218"/>
      <c r="AF282" s="219"/>
      <c r="AG282" s="218"/>
      <c r="AH282" s="218"/>
      <c r="AI282" s="219" t="s">
        <v>3257</v>
      </c>
      <c r="AJ282" s="218"/>
      <c r="AK282" s="218"/>
      <c r="AL282" s="218"/>
      <c r="AM282" s="218"/>
      <c r="AN282" s="230">
        <f t="shared" si="13"/>
        <v>100.5</v>
      </c>
      <c r="AO282" s="220">
        <v>160.77773137275034</v>
      </c>
      <c r="AP282" s="226">
        <f t="shared" si="14"/>
        <v>33.5</v>
      </c>
      <c r="AQ282" s="227">
        <v>67</v>
      </c>
    </row>
    <row r="283" spans="1:43" ht="17.25">
      <c r="A283" s="160" t="s">
        <v>1149</v>
      </c>
      <c r="B283" s="161">
        <v>431320</v>
      </c>
      <c r="C283" s="162">
        <v>0.2860737978973399</v>
      </c>
      <c r="D283" s="163">
        <v>21511</v>
      </c>
      <c r="E283" s="164">
        <v>0.0018491909788648578</v>
      </c>
      <c r="F283" s="165">
        <v>2653.06</v>
      </c>
      <c r="G283" s="169">
        <f>B_DADOS1!$B$4*B_DADOS!E283</f>
        <v>4438.058349275659</v>
      </c>
      <c r="H283" s="178">
        <f t="shared" si="12"/>
        <v>7091.118349275659</v>
      </c>
      <c r="I283" s="179" t="s">
        <v>387</v>
      </c>
      <c r="J283" s="222" t="s">
        <v>2069</v>
      </c>
      <c r="K283" s="181" t="s">
        <v>4152</v>
      </c>
      <c r="L283" s="182" t="s">
        <v>922</v>
      </c>
      <c r="M283" s="182" t="s">
        <v>2070</v>
      </c>
      <c r="N283" s="182" t="s">
        <v>2071</v>
      </c>
      <c r="O283" s="183" t="s">
        <v>2072</v>
      </c>
      <c r="P283" s="184" t="s">
        <v>104</v>
      </c>
      <c r="Q283" s="185" t="s">
        <v>490</v>
      </c>
      <c r="R283" s="186">
        <v>95</v>
      </c>
      <c r="S283" s="187" t="s">
        <v>3258</v>
      </c>
      <c r="T283" s="187" t="s">
        <v>3255</v>
      </c>
      <c r="U283" s="188">
        <v>54</v>
      </c>
      <c r="V283" s="179" t="s">
        <v>1267</v>
      </c>
      <c r="W283" s="187" t="s">
        <v>2072</v>
      </c>
      <c r="X283" s="189">
        <v>95150000</v>
      </c>
      <c r="Y283" s="190"/>
      <c r="Z283" s="210">
        <v>14363186000158</v>
      </c>
      <c r="AA283" s="217"/>
      <c r="AB283" s="218"/>
      <c r="AC283" s="218"/>
      <c r="AD283" s="218"/>
      <c r="AE283" s="218"/>
      <c r="AF283" s="219"/>
      <c r="AG283" s="218"/>
      <c r="AH283" s="218"/>
      <c r="AI283" s="219" t="s">
        <v>3257</v>
      </c>
      <c r="AJ283" s="218"/>
      <c r="AK283" s="218"/>
      <c r="AL283" s="218"/>
      <c r="AM283" s="218"/>
      <c r="AN283" s="230">
        <f t="shared" si="13"/>
        <v>108</v>
      </c>
      <c r="AO283" s="220">
        <v>173.49567024143414</v>
      </c>
      <c r="AP283" s="226">
        <f t="shared" si="14"/>
        <v>36</v>
      </c>
      <c r="AQ283" s="227">
        <v>72</v>
      </c>
    </row>
    <row r="284" spans="1:43" ht="17.25">
      <c r="A284" s="160" t="s">
        <v>1150</v>
      </c>
      <c r="B284" s="161">
        <v>431330</v>
      </c>
      <c r="C284" s="162">
        <v>0.29319443114380767</v>
      </c>
      <c r="D284" s="163">
        <v>25212</v>
      </c>
      <c r="E284" s="164">
        <v>0.001940892162534968</v>
      </c>
      <c r="F284" s="165">
        <v>2653.06</v>
      </c>
      <c r="G284" s="169">
        <f>B_DADOS1!$B$4*B_DADOS!E284</f>
        <v>4658.141190083923</v>
      </c>
      <c r="H284" s="178">
        <f t="shared" si="12"/>
        <v>7311.2011900839225</v>
      </c>
      <c r="I284" s="179" t="s">
        <v>388</v>
      </c>
      <c r="J284" s="222" t="s">
        <v>2073</v>
      </c>
      <c r="K284" s="181" t="s">
        <v>4152</v>
      </c>
      <c r="L284" s="182" t="s">
        <v>923</v>
      </c>
      <c r="M284" s="182" t="s">
        <v>2074</v>
      </c>
      <c r="N284" s="182" t="s">
        <v>2075</v>
      </c>
      <c r="O284" s="183" t="s">
        <v>2076</v>
      </c>
      <c r="P284" s="184" t="s">
        <v>104</v>
      </c>
      <c r="Q284" s="185" t="s">
        <v>491</v>
      </c>
      <c r="R284" s="186">
        <v>158</v>
      </c>
      <c r="S284" s="187" t="s">
        <v>3258</v>
      </c>
      <c r="T284" s="187" t="s">
        <v>3255</v>
      </c>
      <c r="U284" s="188">
        <v>54</v>
      </c>
      <c r="V284" s="179" t="s">
        <v>1268</v>
      </c>
      <c r="W284" s="187" t="s">
        <v>2076</v>
      </c>
      <c r="X284" s="189">
        <v>95320000</v>
      </c>
      <c r="Y284" s="190"/>
      <c r="Z284" s="210">
        <v>14050000000100</v>
      </c>
      <c r="AA284" s="217"/>
      <c r="AB284" s="218"/>
      <c r="AC284" s="218"/>
      <c r="AD284" s="218"/>
      <c r="AE284" s="218"/>
      <c r="AF284" s="219"/>
      <c r="AG284" s="218"/>
      <c r="AH284" s="218"/>
      <c r="AI284" s="219" t="s">
        <v>3257</v>
      </c>
      <c r="AJ284" s="218"/>
      <c r="AK284" s="218"/>
      <c r="AL284" s="218"/>
      <c r="AM284" s="218"/>
      <c r="AN284" s="230">
        <f t="shared" si="13"/>
        <v>111</v>
      </c>
      <c r="AO284" s="220">
        <v>178.62897113934181</v>
      </c>
      <c r="AP284" s="226">
        <f t="shared" si="14"/>
        <v>37</v>
      </c>
      <c r="AQ284" s="227">
        <v>74</v>
      </c>
    </row>
    <row r="285" spans="1:43" ht="17.25">
      <c r="A285" s="160" t="s">
        <v>1151</v>
      </c>
      <c r="B285" s="161">
        <v>431333</v>
      </c>
      <c r="C285" s="162">
        <v>0.3013833194819779</v>
      </c>
      <c r="D285" s="163">
        <v>2480</v>
      </c>
      <c r="E285" s="164">
        <v>0.0014089369487502723</v>
      </c>
      <c r="F285" s="165">
        <v>2653.06</v>
      </c>
      <c r="G285" s="169">
        <f>B_DADOS1!$B$4*B_DADOS!E285</f>
        <v>3381.4486770006533</v>
      </c>
      <c r="H285" s="178">
        <f t="shared" si="12"/>
        <v>6034.508677000653</v>
      </c>
      <c r="I285" s="179" t="s">
        <v>389</v>
      </c>
      <c r="J285" s="222" t="s">
        <v>4583</v>
      </c>
      <c r="K285" s="181" t="s">
        <v>4153</v>
      </c>
      <c r="L285" s="182" t="s">
        <v>924</v>
      </c>
      <c r="M285" s="182" t="s">
        <v>2077</v>
      </c>
      <c r="N285" s="182" t="s">
        <v>2078</v>
      </c>
      <c r="O285" s="183" t="s">
        <v>2079</v>
      </c>
      <c r="P285" s="184" t="s">
        <v>104</v>
      </c>
      <c r="Q285" s="185" t="s">
        <v>492</v>
      </c>
      <c r="R285" s="186">
        <v>65</v>
      </c>
      <c r="S285" s="187" t="s">
        <v>2080</v>
      </c>
      <c r="T285" s="187" t="s">
        <v>3255</v>
      </c>
      <c r="U285" s="188">
        <v>55</v>
      </c>
      <c r="V285" s="179" t="s">
        <v>1269</v>
      </c>
      <c r="W285" s="187" t="s">
        <v>2079</v>
      </c>
      <c r="X285" s="189">
        <v>98758000</v>
      </c>
      <c r="Y285" s="190"/>
      <c r="Z285" s="210">
        <v>97529404000109</v>
      </c>
      <c r="AA285" s="217"/>
      <c r="AB285" s="218"/>
      <c r="AC285" s="218"/>
      <c r="AD285" s="218"/>
      <c r="AE285" s="218"/>
      <c r="AF285" s="219"/>
      <c r="AG285" s="218"/>
      <c r="AH285" s="218"/>
      <c r="AI285" s="219" t="s">
        <v>3257</v>
      </c>
      <c r="AJ285" s="218"/>
      <c r="AK285" s="218"/>
      <c r="AL285" s="218"/>
      <c r="AM285" s="218"/>
      <c r="AN285" s="230">
        <f t="shared" si="13"/>
        <v>99</v>
      </c>
      <c r="AO285" s="220">
        <v>158.88182412805625</v>
      </c>
      <c r="AP285" s="226">
        <f t="shared" si="14"/>
        <v>33</v>
      </c>
      <c r="AQ285" s="227">
        <v>66</v>
      </c>
    </row>
    <row r="286" spans="1:43" ht="17.25">
      <c r="A286" s="160" t="s">
        <v>1152</v>
      </c>
      <c r="B286" s="161">
        <v>431335</v>
      </c>
      <c r="C286" s="162">
        <v>0.2882274049478822</v>
      </c>
      <c r="D286" s="163">
        <v>3490</v>
      </c>
      <c r="E286" s="164">
        <v>0.0009137147796972885</v>
      </c>
      <c r="F286" s="165">
        <v>2653.06</v>
      </c>
      <c r="G286" s="169">
        <f>B_DADOS1!$B$4*B_DADOS!E286</f>
        <v>2192.9154712734926</v>
      </c>
      <c r="H286" s="178">
        <f t="shared" si="12"/>
        <v>4845.975471273492</v>
      </c>
      <c r="I286" s="179" t="s">
        <v>390</v>
      </c>
      <c r="J286" s="222" t="s">
        <v>4584</v>
      </c>
      <c r="K286" s="181" t="s">
        <v>4152</v>
      </c>
      <c r="L286" s="182" t="s">
        <v>925</v>
      </c>
      <c r="M286" s="182" t="s">
        <v>2081</v>
      </c>
      <c r="N286" s="182" t="s">
        <v>2082</v>
      </c>
      <c r="O286" s="183"/>
      <c r="P286" s="184" t="s">
        <v>104</v>
      </c>
      <c r="Q286" s="185"/>
      <c r="R286" s="186"/>
      <c r="S286" s="187"/>
      <c r="T286" s="187"/>
      <c r="U286" s="188"/>
      <c r="V286" s="179" t="s">
        <v>3412</v>
      </c>
      <c r="W286" s="187"/>
      <c r="X286" s="189"/>
      <c r="Y286" s="190"/>
      <c r="Z286" s="210"/>
      <c r="AA286" s="217"/>
      <c r="AB286" s="218"/>
      <c r="AC286" s="218"/>
      <c r="AD286" s="218"/>
      <c r="AE286" s="218"/>
      <c r="AF286" s="219"/>
      <c r="AG286" s="218"/>
      <c r="AH286" s="218"/>
      <c r="AI286" s="219"/>
      <c r="AJ286" s="218"/>
      <c r="AK286" s="218"/>
      <c r="AL286" s="218"/>
      <c r="AM286" s="218"/>
      <c r="AN286" s="230">
        <f t="shared" si="13"/>
        <v>67.5</v>
      </c>
      <c r="AO286" s="220">
        <v>108.24234262072135</v>
      </c>
      <c r="AP286" s="226">
        <f t="shared" si="14"/>
        <v>22.5</v>
      </c>
      <c r="AQ286" s="227">
        <v>45</v>
      </c>
    </row>
    <row r="287" spans="1:43" ht="17.25">
      <c r="A287" s="160" t="s">
        <v>1153</v>
      </c>
      <c r="B287" s="161">
        <v>431337</v>
      </c>
      <c r="C287" s="162">
        <v>0.38901121624884466</v>
      </c>
      <c r="D287" s="163">
        <v>25275</v>
      </c>
      <c r="E287" s="164">
        <v>0.0025761455249035514</v>
      </c>
      <c r="F287" s="165">
        <v>2653.06</v>
      </c>
      <c r="G287" s="169">
        <f>B_DADOS1!$B$4*B_DADOS!E287</f>
        <v>6182.749259768523</v>
      </c>
      <c r="H287" s="178">
        <f t="shared" si="12"/>
        <v>8835.809259768523</v>
      </c>
      <c r="I287" s="179" t="s">
        <v>391</v>
      </c>
      <c r="J287" s="222" t="s">
        <v>4585</v>
      </c>
      <c r="K287" s="181" t="s">
        <v>4154</v>
      </c>
      <c r="L287" s="182" t="s">
        <v>926</v>
      </c>
      <c r="M287" s="182" t="s">
        <v>2083</v>
      </c>
      <c r="N287" s="182" t="s">
        <v>2084</v>
      </c>
      <c r="O287" s="183" t="s">
        <v>2085</v>
      </c>
      <c r="P287" s="184" t="s">
        <v>104</v>
      </c>
      <c r="Q287" s="185" t="s">
        <v>493</v>
      </c>
      <c r="R287" s="186">
        <v>1449</v>
      </c>
      <c r="S287" s="187" t="s">
        <v>3258</v>
      </c>
      <c r="T287" s="187" t="s">
        <v>3255</v>
      </c>
      <c r="U287" s="188">
        <v>51</v>
      </c>
      <c r="V287" s="179" t="s">
        <v>1270</v>
      </c>
      <c r="W287" s="187" t="s">
        <v>2085</v>
      </c>
      <c r="X287" s="189">
        <v>92480000</v>
      </c>
      <c r="Y287" s="190"/>
      <c r="Z287" s="210">
        <v>14352446000190</v>
      </c>
      <c r="AA287" s="217"/>
      <c r="AB287" s="218"/>
      <c r="AC287" s="218"/>
      <c r="AD287" s="218"/>
      <c r="AE287" s="218"/>
      <c r="AF287" s="219"/>
      <c r="AG287" s="218"/>
      <c r="AH287" s="218"/>
      <c r="AI287" s="219" t="s">
        <v>3257</v>
      </c>
      <c r="AJ287" s="218"/>
      <c r="AK287" s="218"/>
      <c r="AL287" s="218"/>
      <c r="AM287" s="218"/>
      <c r="AN287" s="230">
        <f t="shared" si="13"/>
        <v>171</v>
      </c>
      <c r="AO287" s="220">
        <v>273.2174059500037</v>
      </c>
      <c r="AP287" s="226">
        <f t="shared" si="14"/>
        <v>57</v>
      </c>
      <c r="AQ287" s="227">
        <v>114</v>
      </c>
    </row>
    <row r="288" spans="1:43" ht="17.25">
      <c r="A288" s="160" t="s">
        <v>1154</v>
      </c>
      <c r="B288" s="161">
        <v>431349</v>
      </c>
      <c r="C288" s="162">
        <v>0.39196751181761413</v>
      </c>
      <c r="D288" s="163">
        <v>4059</v>
      </c>
      <c r="E288" s="164">
        <v>0.001972956564345568</v>
      </c>
      <c r="F288" s="165">
        <v>2653.06</v>
      </c>
      <c r="G288" s="169">
        <f>B_DADOS1!$B$4*B_DADOS!E288</f>
        <v>4735.095754429363</v>
      </c>
      <c r="H288" s="178">
        <f t="shared" si="12"/>
        <v>7388.155754429363</v>
      </c>
      <c r="I288" s="179" t="s">
        <v>392</v>
      </c>
      <c r="J288" s="222" t="s">
        <v>4586</v>
      </c>
      <c r="K288" s="181" t="s">
        <v>4153</v>
      </c>
      <c r="L288" s="182" t="s">
        <v>927</v>
      </c>
      <c r="M288" s="182" t="s">
        <v>2086</v>
      </c>
      <c r="N288" s="182" t="s">
        <v>2087</v>
      </c>
      <c r="O288" s="183" t="s">
        <v>2088</v>
      </c>
      <c r="P288" s="184" t="s">
        <v>104</v>
      </c>
      <c r="Q288" s="185" t="s">
        <v>494</v>
      </c>
      <c r="R288" s="186">
        <v>415</v>
      </c>
      <c r="S288" s="187" t="s">
        <v>3278</v>
      </c>
      <c r="T288" s="187" t="s">
        <v>3255</v>
      </c>
      <c r="U288" s="188">
        <v>55</v>
      </c>
      <c r="V288" s="179" t="s">
        <v>1271</v>
      </c>
      <c r="W288" s="187" t="s">
        <v>2088</v>
      </c>
      <c r="X288" s="189">
        <v>98338000</v>
      </c>
      <c r="Y288" s="190"/>
      <c r="Z288" s="210">
        <v>13441603000170</v>
      </c>
      <c r="AA288" s="217"/>
      <c r="AB288" s="218"/>
      <c r="AC288" s="218"/>
      <c r="AD288" s="218"/>
      <c r="AE288" s="218"/>
      <c r="AF288" s="219"/>
      <c r="AG288" s="218"/>
      <c r="AH288" s="218"/>
      <c r="AI288" s="219" t="s">
        <v>3257</v>
      </c>
      <c r="AJ288" s="218"/>
      <c r="AK288" s="218"/>
      <c r="AL288" s="218"/>
      <c r="AM288" s="218"/>
      <c r="AN288" s="230">
        <f t="shared" si="13"/>
        <v>162</v>
      </c>
      <c r="AO288" s="220">
        <v>260.0737652877184</v>
      </c>
      <c r="AP288" s="226">
        <f t="shared" si="14"/>
        <v>54</v>
      </c>
      <c r="AQ288" s="229">
        <v>108</v>
      </c>
    </row>
    <row r="289" spans="1:43" ht="17.25">
      <c r="A289" s="160" t="s">
        <v>1155</v>
      </c>
      <c r="B289" s="161">
        <v>431339</v>
      </c>
      <c r="C289" s="162">
        <v>0.33936966234391264</v>
      </c>
      <c r="D289" s="163">
        <v>3647</v>
      </c>
      <c r="E289" s="164">
        <v>0.0016810010132429797</v>
      </c>
      <c r="F289" s="165">
        <v>2653.06</v>
      </c>
      <c r="G289" s="169">
        <f>B_DADOS1!$B$4*B_DADOS!E289</f>
        <v>4034.4024317831513</v>
      </c>
      <c r="H289" s="178">
        <f t="shared" si="12"/>
        <v>6687.462431783151</v>
      </c>
      <c r="I289" s="179" t="s">
        <v>393</v>
      </c>
      <c r="J289" s="222" t="s">
        <v>4587</v>
      </c>
      <c r="K289" s="181" t="s">
        <v>4154</v>
      </c>
      <c r="L289" s="182" t="s">
        <v>928</v>
      </c>
      <c r="M289" s="182" t="s">
        <v>2089</v>
      </c>
      <c r="N289" s="182" t="s">
        <v>2090</v>
      </c>
      <c r="O289" s="183" t="s">
        <v>2091</v>
      </c>
      <c r="P289" s="184" t="s">
        <v>104</v>
      </c>
      <c r="Q289" s="185" t="s">
        <v>495</v>
      </c>
      <c r="R289" s="186" t="s">
        <v>3261</v>
      </c>
      <c r="S289" s="187" t="s">
        <v>3258</v>
      </c>
      <c r="T289" s="187" t="s">
        <v>3255</v>
      </c>
      <c r="U289" s="188">
        <v>51</v>
      </c>
      <c r="V289" s="179" t="s">
        <v>1272</v>
      </c>
      <c r="W289" s="187" t="s">
        <v>2091</v>
      </c>
      <c r="X289" s="189">
        <v>96545000</v>
      </c>
      <c r="Y289" s="190"/>
      <c r="Z289" s="210">
        <v>14438778000191</v>
      </c>
      <c r="AA289" s="217"/>
      <c r="AB289" s="218"/>
      <c r="AC289" s="218"/>
      <c r="AD289" s="218"/>
      <c r="AE289" s="218"/>
      <c r="AF289" s="219"/>
      <c r="AG289" s="218"/>
      <c r="AH289" s="218"/>
      <c r="AI289" s="219" t="s">
        <v>3257</v>
      </c>
      <c r="AJ289" s="218"/>
      <c r="AK289" s="218"/>
      <c r="AL289" s="218"/>
      <c r="AM289" s="218"/>
      <c r="AN289" s="230">
        <f t="shared" si="13"/>
        <v>145.5</v>
      </c>
      <c r="AO289" s="220">
        <v>232.35176117961728</v>
      </c>
      <c r="AP289" s="226">
        <f t="shared" si="14"/>
        <v>48.5</v>
      </c>
      <c r="AQ289" s="227">
        <v>97</v>
      </c>
    </row>
    <row r="290" spans="1:43" ht="17.25">
      <c r="A290" s="160" t="s">
        <v>1156</v>
      </c>
      <c r="B290" s="161">
        <v>431340</v>
      </c>
      <c r="C290" s="162">
        <v>0.31937572531248765</v>
      </c>
      <c r="D290" s="163">
        <v>244007</v>
      </c>
      <c r="E290" s="164">
        <v>0.0029717812685459005</v>
      </c>
      <c r="F290" s="165">
        <v>2653.06</v>
      </c>
      <c r="G290" s="169">
        <f>B_DADOS1!$B$4*B_DADOS!E290</f>
        <v>7132.275044510161</v>
      </c>
      <c r="H290" s="178">
        <f t="shared" si="12"/>
        <v>9785.33504451016</v>
      </c>
      <c r="I290" s="179" t="s">
        <v>394</v>
      </c>
      <c r="J290" s="224" t="s">
        <v>4588</v>
      </c>
      <c r="K290" s="181" t="s">
        <v>4154</v>
      </c>
      <c r="L290" s="182" t="s">
        <v>929</v>
      </c>
      <c r="M290" s="182" t="s">
        <v>2092</v>
      </c>
      <c r="N290" s="182" t="s">
        <v>2093</v>
      </c>
      <c r="O290" s="183" t="s">
        <v>2094</v>
      </c>
      <c r="P290" s="184" t="s">
        <v>104</v>
      </c>
      <c r="Q290" s="185" t="s">
        <v>496</v>
      </c>
      <c r="R290" s="186">
        <v>20</v>
      </c>
      <c r="S290" s="187" t="s">
        <v>2095</v>
      </c>
      <c r="T290" s="187" t="s">
        <v>3255</v>
      </c>
      <c r="U290" s="188">
        <v>51</v>
      </c>
      <c r="V290" s="179" t="s">
        <v>1273</v>
      </c>
      <c r="W290" s="187" t="s">
        <v>2094</v>
      </c>
      <c r="X290" s="189">
        <v>93510020</v>
      </c>
      <c r="Y290" s="190"/>
      <c r="Z290" s="210">
        <v>14434652000149</v>
      </c>
      <c r="AA290" s="217"/>
      <c r="AB290" s="218"/>
      <c r="AC290" s="218"/>
      <c r="AD290" s="218"/>
      <c r="AE290" s="218"/>
      <c r="AF290" s="219"/>
      <c r="AG290" s="218"/>
      <c r="AH290" s="218"/>
      <c r="AI290" s="219" t="s">
        <v>3257</v>
      </c>
      <c r="AJ290" s="218"/>
      <c r="AK290" s="218"/>
      <c r="AL290" s="218"/>
      <c r="AM290" s="218"/>
      <c r="AN290" s="230">
        <f t="shared" si="13"/>
        <v>280.5</v>
      </c>
      <c r="AO290" s="220">
        <v>448.78986226785867</v>
      </c>
      <c r="AP290" s="226">
        <f t="shared" si="14"/>
        <v>93.5</v>
      </c>
      <c r="AQ290" s="227">
        <v>187</v>
      </c>
    </row>
    <row r="291" spans="1:43" ht="17.25">
      <c r="A291" s="160" t="s">
        <v>1157</v>
      </c>
      <c r="B291" s="161">
        <v>431342</v>
      </c>
      <c r="C291" s="162">
        <v>0.3282330078920848</v>
      </c>
      <c r="D291" s="163">
        <v>3429</v>
      </c>
      <c r="E291" s="164">
        <v>0.001610875475590238</v>
      </c>
      <c r="F291" s="165">
        <v>2653.06</v>
      </c>
      <c r="G291" s="169">
        <f>B_DADOS1!$B$4*B_DADOS!E291</f>
        <v>3866.1011414165714</v>
      </c>
      <c r="H291" s="178">
        <f t="shared" si="12"/>
        <v>6519.161141416571</v>
      </c>
      <c r="I291" s="179" t="s">
        <v>395</v>
      </c>
      <c r="J291" s="222" t="s">
        <v>4589</v>
      </c>
      <c r="K291" s="181" t="s">
        <v>4153</v>
      </c>
      <c r="L291" s="182" t="s">
        <v>930</v>
      </c>
      <c r="M291" s="182" t="s">
        <v>2096</v>
      </c>
      <c r="N291" s="182" t="s">
        <v>2097</v>
      </c>
      <c r="O291" s="183" t="s">
        <v>2098</v>
      </c>
      <c r="P291" s="184" t="s">
        <v>104</v>
      </c>
      <c r="Q291" s="185" t="s">
        <v>497</v>
      </c>
      <c r="R291" s="186">
        <v>80</v>
      </c>
      <c r="S291" s="187" t="s">
        <v>3258</v>
      </c>
      <c r="T291" s="187" t="s">
        <v>3255</v>
      </c>
      <c r="U291" s="188">
        <v>55</v>
      </c>
      <c r="V291" s="179" t="s">
        <v>1274</v>
      </c>
      <c r="W291" s="187" t="s">
        <v>2098</v>
      </c>
      <c r="X291" s="189">
        <v>98955000</v>
      </c>
      <c r="Y291" s="190"/>
      <c r="Z291" s="210">
        <v>14297500000141</v>
      </c>
      <c r="AA291" s="217"/>
      <c r="AB291" s="218"/>
      <c r="AC291" s="218"/>
      <c r="AD291" s="218"/>
      <c r="AE291" s="218"/>
      <c r="AF291" s="219"/>
      <c r="AG291" s="218"/>
      <c r="AH291" s="218"/>
      <c r="AI291" s="219" t="s">
        <v>3257</v>
      </c>
      <c r="AJ291" s="218"/>
      <c r="AK291" s="218"/>
      <c r="AL291" s="218"/>
      <c r="AM291" s="218"/>
      <c r="AN291" s="230">
        <f t="shared" si="13"/>
        <v>132</v>
      </c>
      <c r="AO291" s="220">
        <v>211.34429191640322</v>
      </c>
      <c r="AP291" s="226">
        <f t="shared" si="14"/>
        <v>44</v>
      </c>
      <c r="AQ291" s="227">
        <v>88</v>
      </c>
    </row>
    <row r="292" spans="1:43" ht="17.25">
      <c r="A292" s="160" t="s">
        <v>1158</v>
      </c>
      <c r="B292" s="161">
        <v>431344</v>
      </c>
      <c r="C292" s="162">
        <v>0.3771776998101694</v>
      </c>
      <c r="D292" s="163">
        <v>2206</v>
      </c>
      <c r="E292" s="164">
        <v>0.0017325725455743404</v>
      </c>
      <c r="F292" s="165">
        <v>2653.06</v>
      </c>
      <c r="G292" s="169">
        <f>B_DADOS1!$B$4*B_DADOS!E292</f>
        <v>4158.174109378417</v>
      </c>
      <c r="H292" s="178">
        <f t="shared" si="12"/>
        <v>6811.234109378416</v>
      </c>
      <c r="I292" s="179" t="s">
        <v>396</v>
      </c>
      <c r="J292" s="222" t="s">
        <v>4590</v>
      </c>
      <c r="K292" s="181" t="s">
        <v>4153</v>
      </c>
      <c r="L292" s="182" t="s">
        <v>931</v>
      </c>
      <c r="M292" s="182" t="s">
        <v>2099</v>
      </c>
      <c r="N292" s="182" t="s">
        <v>2100</v>
      </c>
      <c r="O292" s="183" t="s">
        <v>2101</v>
      </c>
      <c r="P292" s="184" t="s">
        <v>104</v>
      </c>
      <c r="Q292" s="185" t="s">
        <v>498</v>
      </c>
      <c r="R292" s="186">
        <v>765</v>
      </c>
      <c r="S292" s="187" t="s">
        <v>3258</v>
      </c>
      <c r="T292" s="187" t="s">
        <v>3255</v>
      </c>
      <c r="U292" s="188">
        <v>55</v>
      </c>
      <c r="V292" s="179" t="s">
        <v>1275</v>
      </c>
      <c r="W292" s="187" t="s">
        <v>2101</v>
      </c>
      <c r="X292" s="189">
        <v>98370000</v>
      </c>
      <c r="Y292" s="190"/>
      <c r="Z292" s="210">
        <v>14329477000120</v>
      </c>
      <c r="AA292" s="217"/>
      <c r="AB292" s="218"/>
      <c r="AC292" s="218"/>
      <c r="AD292" s="218"/>
      <c r="AE292" s="218"/>
      <c r="AF292" s="219"/>
      <c r="AG292" s="218"/>
      <c r="AH292" s="218"/>
      <c r="AI292" s="219" t="s">
        <v>3257</v>
      </c>
      <c r="AJ292" s="218"/>
      <c r="AK292" s="218"/>
      <c r="AL292" s="218"/>
      <c r="AM292" s="218"/>
      <c r="AN292" s="230">
        <f t="shared" si="13"/>
        <v>93</v>
      </c>
      <c r="AO292" s="220">
        <v>149.20711352282703</v>
      </c>
      <c r="AP292" s="226">
        <f t="shared" si="14"/>
        <v>31</v>
      </c>
      <c r="AQ292" s="227">
        <v>62</v>
      </c>
    </row>
    <row r="293" spans="1:43" ht="17.25">
      <c r="A293" s="160" t="s">
        <v>1159</v>
      </c>
      <c r="B293" s="161">
        <v>431346</v>
      </c>
      <c r="C293" s="162">
        <v>0.35105120864848033</v>
      </c>
      <c r="D293" s="163">
        <v>1926</v>
      </c>
      <c r="E293" s="164">
        <v>0.0015800597474507256</v>
      </c>
      <c r="F293" s="165">
        <v>2653.06</v>
      </c>
      <c r="G293" s="169">
        <f>B_DADOS1!$B$4*B_DADOS!E293</f>
        <v>3792.1433938817418</v>
      </c>
      <c r="H293" s="178">
        <f t="shared" si="12"/>
        <v>6445.203393881742</v>
      </c>
      <c r="I293" s="179" t="s">
        <v>397</v>
      </c>
      <c r="J293" s="222" t="s">
        <v>4591</v>
      </c>
      <c r="K293" s="181" t="s">
        <v>4152</v>
      </c>
      <c r="L293" s="182" t="s">
        <v>932</v>
      </c>
      <c r="M293" s="182" t="s">
        <v>2102</v>
      </c>
      <c r="N293" s="182" t="s">
        <v>2103</v>
      </c>
      <c r="O293" s="183" t="s">
        <v>2104</v>
      </c>
      <c r="P293" s="184" t="s">
        <v>104</v>
      </c>
      <c r="Q293" s="185" t="s">
        <v>499</v>
      </c>
      <c r="R293" s="186">
        <v>1713</v>
      </c>
      <c r="S293" s="187" t="s">
        <v>2105</v>
      </c>
      <c r="T293" s="187" t="s">
        <v>3255</v>
      </c>
      <c r="U293" s="188">
        <v>54</v>
      </c>
      <c r="V293" s="179" t="s">
        <v>1276</v>
      </c>
      <c r="W293" s="187" t="s">
        <v>2104</v>
      </c>
      <c r="X293" s="189">
        <v>99687000</v>
      </c>
      <c r="Y293" s="190"/>
      <c r="Z293" s="210">
        <v>14381217000101</v>
      </c>
      <c r="AA293" s="217"/>
      <c r="AB293" s="218"/>
      <c r="AC293" s="218"/>
      <c r="AD293" s="218"/>
      <c r="AE293" s="218"/>
      <c r="AF293" s="219"/>
      <c r="AG293" s="218"/>
      <c r="AH293" s="218"/>
      <c r="AI293" s="219" t="s">
        <v>3257</v>
      </c>
      <c r="AJ293" s="218"/>
      <c r="AK293" s="218"/>
      <c r="AL293" s="218"/>
      <c r="AM293" s="218"/>
      <c r="AN293" s="230">
        <f t="shared" si="13"/>
        <v>72</v>
      </c>
      <c r="AO293" s="220">
        <v>115.47522299352642</v>
      </c>
      <c r="AP293" s="226">
        <f t="shared" si="14"/>
        <v>24</v>
      </c>
      <c r="AQ293" s="227">
        <v>48</v>
      </c>
    </row>
    <row r="294" spans="1:43" ht="17.25">
      <c r="A294" s="160" t="s">
        <v>1160</v>
      </c>
      <c r="B294" s="161">
        <v>431350</v>
      </c>
      <c r="C294" s="162">
        <v>0.32817508101404486</v>
      </c>
      <c r="D294" s="163">
        <v>44713</v>
      </c>
      <c r="E294" s="164">
        <v>0.0023674197532553604</v>
      </c>
      <c r="F294" s="165">
        <v>2653.06</v>
      </c>
      <c r="G294" s="169">
        <f>B_DADOS1!$B$4*B_DADOS!E294</f>
        <v>5681.807407812865</v>
      </c>
      <c r="H294" s="178">
        <f t="shared" si="12"/>
        <v>8334.867407812864</v>
      </c>
      <c r="I294" s="179" t="s">
        <v>398</v>
      </c>
      <c r="J294" s="222" t="s">
        <v>4592</v>
      </c>
      <c r="K294" s="181" t="s">
        <v>4154</v>
      </c>
      <c r="L294" s="182" t="s">
        <v>933</v>
      </c>
      <c r="M294" s="182" t="s">
        <v>2106</v>
      </c>
      <c r="N294" s="182" t="s">
        <v>2107</v>
      </c>
      <c r="O294" s="183" t="s">
        <v>2108</v>
      </c>
      <c r="P294" s="184" t="s">
        <v>104</v>
      </c>
      <c r="Q294" s="185" t="s">
        <v>500</v>
      </c>
      <c r="R294" s="195">
        <v>1251</v>
      </c>
      <c r="S294" s="187" t="s">
        <v>3258</v>
      </c>
      <c r="T294" s="187" t="s">
        <v>3270</v>
      </c>
      <c r="U294" s="188">
        <v>51</v>
      </c>
      <c r="V294" s="179" t="s">
        <v>1277</v>
      </c>
      <c r="W294" s="187" t="s">
        <v>2108</v>
      </c>
      <c r="X294" s="189">
        <v>95520000</v>
      </c>
      <c r="Y294" s="190"/>
      <c r="Z294" s="210">
        <v>13504145000171</v>
      </c>
      <c r="AA294" s="217"/>
      <c r="AB294" s="218"/>
      <c r="AC294" s="218"/>
      <c r="AD294" s="218"/>
      <c r="AE294" s="218"/>
      <c r="AF294" s="219"/>
      <c r="AG294" s="218"/>
      <c r="AH294" s="218"/>
      <c r="AI294" s="219" t="s">
        <v>3257</v>
      </c>
      <c r="AJ294" s="218"/>
      <c r="AK294" s="218"/>
      <c r="AL294" s="218"/>
      <c r="AM294" s="218"/>
      <c r="AN294" s="230">
        <f t="shared" si="13"/>
        <v>115.5</v>
      </c>
      <c r="AO294" s="220">
        <v>185.0221022767552</v>
      </c>
      <c r="AP294" s="226">
        <f t="shared" si="14"/>
        <v>38.5</v>
      </c>
      <c r="AQ294" s="228">
        <v>77</v>
      </c>
    </row>
    <row r="295" spans="1:43" ht="17.25">
      <c r="A295" s="160" t="s">
        <v>1161</v>
      </c>
      <c r="B295" s="161">
        <v>431360</v>
      </c>
      <c r="C295" s="162">
        <v>0.30407227523328406</v>
      </c>
      <c r="D295" s="163">
        <v>4088</v>
      </c>
      <c r="E295" s="164">
        <v>0.0015321738688754496</v>
      </c>
      <c r="F295" s="165">
        <v>2653.06</v>
      </c>
      <c r="G295" s="169">
        <f>B_DADOS1!$B$4*B_DADOS!E295</f>
        <v>3677.2172853010793</v>
      </c>
      <c r="H295" s="178">
        <f t="shared" si="12"/>
        <v>6330.277285301079</v>
      </c>
      <c r="I295" s="179" t="s">
        <v>399</v>
      </c>
      <c r="J295" s="222" t="s">
        <v>4595</v>
      </c>
      <c r="K295" s="181" t="s">
        <v>4152</v>
      </c>
      <c r="L295" s="182" t="s">
        <v>934</v>
      </c>
      <c r="M295" s="182" t="s">
        <v>2109</v>
      </c>
      <c r="N295" s="182" t="s">
        <v>2110</v>
      </c>
      <c r="O295" s="183" t="s">
        <v>2111</v>
      </c>
      <c r="P295" s="184" t="s">
        <v>104</v>
      </c>
      <c r="Q295" s="185" t="s">
        <v>501</v>
      </c>
      <c r="R295" s="186">
        <v>1090</v>
      </c>
      <c r="S295" s="187" t="s">
        <v>3278</v>
      </c>
      <c r="T295" s="187" t="s">
        <v>3255</v>
      </c>
      <c r="U295" s="188">
        <v>54</v>
      </c>
      <c r="V295" s="179" t="s">
        <v>1278</v>
      </c>
      <c r="W295" s="187" t="s">
        <v>2111</v>
      </c>
      <c r="X295" s="189">
        <v>99850000</v>
      </c>
      <c r="Y295" s="190"/>
      <c r="Z295" s="210">
        <v>14377341000195</v>
      </c>
      <c r="AA295" s="217"/>
      <c r="AB295" s="218"/>
      <c r="AC295" s="218"/>
      <c r="AD295" s="218"/>
      <c r="AE295" s="218"/>
      <c r="AF295" s="219"/>
      <c r="AG295" s="218"/>
      <c r="AH295" s="218"/>
      <c r="AI295" s="219" t="s">
        <v>3257</v>
      </c>
      <c r="AJ295" s="218"/>
      <c r="AK295" s="218"/>
      <c r="AL295" s="218"/>
      <c r="AM295" s="218"/>
      <c r="AN295" s="230">
        <f t="shared" si="13"/>
        <v>84</v>
      </c>
      <c r="AO295" s="220">
        <v>133.84287640790788</v>
      </c>
      <c r="AP295" s="226">
        <f t="shared" si="14"/>
        <v>28</v>
      </c>
      <c r="AQ295" s="227">
        <v>56</v>
      </c>
    </row>
    <row r="296" spans="1:43" ht="17.25">
      <c r="A296" s="160" t="s">
        <v>1162</v>
      </c>
      <c r="B296" s="161">
        <v>431365</v>
      </c>
      <c r="C296" s="162">
        <v>0.40574571736394116</v>
      </c>
      <c r="D296" s="163">
        <v>11560</v>
      </c>
      <c r="E296" s="164">
        <v>0.0023894734759217886</v>
      </c>
      <c r="F296" s="165">
        <v>2653.06</v>
      </c>
      <c r="G296" s="169">
        <f>B_DADOS1!$B$4*B_DADOS!E296</f>
        <v>5734.736342212293</v>
      </c>
      <c r="H296" s="178">
        <f t="shared" si="12"/>
        <v>8387.796342212292</v>
      </c>
      <c r="I296" s="179" t="s">
        <v>400</v>
      </c>
      <c r="J296" s="222" t="s">
        <v>2112</v>
      </c>
      <c r="K296" s="181" t="s">
        <v>4154</v>
      </c>
      <c r="L296" s="182" t="s">
        <v>935</v>
      </c>
      <c r="M296" s="182" t="s">
        <v>2113</v>
      </c>
      <c r="N296" s="182" t="s">
        <v>2114</v>
      </c>
      <c r="O296" s="183" t="s">
        <v>2115</v>
      </c>
      <c r="P296" s="184" t="s">
        <v>104</v>
      </c>
      <c r="Q296" s="185" t="s">
        <v>502</v>
      </c>
      <c r="R296" s="186">
        <v>755</v>
      </c>
      <c r="S296" s="187" t="s">
        <v>3258</v>
      </c>
      <c r="T296" s="187" t="s">
        <v>3255</v>
      </c>
      <c r="U296" s="188">
        <v>51</v>
      </c>
      <c r="V296" s="179" t="s">
        <v>1279</v>
      </c>
      <c r="W296" s="187" t="s">
        <v>2115</v>
      </c>
      <c r="X296" s="189">
        <v>95540000</v>
      </c>
      <c r="Y296" s="190"/>
      <c r="Z296" s="210">
        <v>14072265000100</v>
      </c>
      <c r="AA296" s="217"/>
      <c r="AB296" s="218"/>
      <c r="AC296" s="218"/>
      <c r="AD296" s="218"/>
      <c r="AE296" s="218"/>
      <c r="AF296" s="219"/>
      <c r="AG296" s="218"/>
      <c r="AH296" s="218"/>
      <c r="AI296" s="219" t="s">
        <v>3257</v>
      </c>
      <c r="AJ296" s="218"/>
      <c r="AK296" s="218"/>
      <c r="AL296" s="218"/>
      <c r="AM296" s="218"/>
      <c r="AN296" s="230">
        <f t="shared" si="13"/>
        <v>132</v>
      </c>
      <c r="AO296" s="220">
        <v>210.95958306497494</v>
      </c>
      <c r="AP296" s="226">
        <f t="shared" si="14"/>
        <v>44</v>
      </c>
      <c r="AQ296" s="227">
        <v>88</v>
      </c>
    </row>
    <row r="297" spans="1:43" ht="17.25">
      <c r="A297" s="160" t="s">
        <v>1163</v>
      </c>
      <c r="B297" s="161">
        <v>431370</v>
      </c>
      <c r="C297" s="162">
        <v>0.3722868355615252</v>
      </c>
      <c r="D297" s="163">
        <v>35328</v>
      </c>
      <c r="E297" s="164">
        <v>0.002592388770449139</v>
      </c>
      <c r="F297" s="165">
        <v>2653.06</v>
      </c>
      <c r="G297" s="169">
        <f>B_DADOS1!$B$4*B_DADOS!E297</f>
        <v>6221.733049077934</v>
      </c>
      <c r="H297" s="178">
        <f t="shared" si="12"/>
        <v>8874.793049077934</v>
      </c>
      <c r="I297" s="179" t="s">
        <v>401</v>
      </c>
      <c r="J297" s="222" t="s">
        <v>2116</v>
      </c>
      <c r="K297" s="181" t="s">
        <v>4153</v>
      </c>
      <c r="L297" s="182" t="s">
        <v>936</v>
      </c>
      <c r="M297" s="182" t="s">
        <v>2117</v>
      </c>
      <c r="N297" s="182" t="s">
        <v>2118</v>
      </c>
      <c r="O297" s="183" t="s">
        <v>2119</v>
      </c>
      <c r="P297" s="184" t="s">
        <v>104</v>
      </c>
      <c r="Q297" s="185" t="s">
        <v>503</v>
      </c>
      <c r="R297" s="186">
        <v>2321</v>
      </c>
      <c r="S297" s="187" t="s">
        <v>3258</v>
      </c>
      <c r="T297" s="187" t="s">
        <v>3255</v>
      </c>
      <c r="U297" s="188">
        <v>55</v>
      </c>
      <c r="V297" s="179" t="s">
        <v>1280</v>
      </c>
      <c r="W297" s="187" t="s">
        <v>2119</v>
      </c>
      <c r="X297" s="189">
        <v>98300000</v>
      </c>
      <c r="Y297" s="190"/>
      <c r="Z297" s="210">
        <v>14341290000141</v>
      </c>
      <c r="AA297" s="217"/>
      <c r="AB297" s="218"/>
      <c r="AC297" s="218"/>
      <c r="AD297" s="218"/>
      <c r="AE297" s="218"/>
      <c r="AF297" s="219"/>
      <c r="AG297" s="218"/>
      <c r="AH297" s="218"/>
      <c r="AI297" s="219" t="s">
        <v>3257</v>
      </c>
      <c r="AJ297" s="218"/>
      <c r="AK297" s="218"/>
      <c r="AL297" s="218"/>
      <c r="AM297" s="218"/>
      <c r="AN297" s="230">
        <f t="shared" si="13"/>
        <v>222</v>
      </c>
      <c r="AO297" s="220">
        <v>354.281761161408</v>
      </c>
      <c r="AP297" s="226">
        <f t="shared" si="14"/>
        <v>74</v>
      </c>
      <c r="AQ297" s="227">
        <v>148</v>
      </c>
    </row>
    <row r="298" spans="1:43" ht="17.25">
      <c r="A298" s="160" t="s">
        <v>1164</v>
      </c>
      <c r="B298" s="161">
        <v>431380</v>
      </c>
      <c r="C298" s="162">
        <v>0.3815043892154423</v>
      </c>
      <c r="D298" s="163">
        <v>7227</v>
      </c>
      <c r="E298" s="164">
        <v>0.0020938609692074113</v>
      </c>
      <c r="F298" s="165">
        <v>2653.06</v>
      </c>
      <c r="G298" s="169">
        <f>B_DADOS1!$B$4*B_DADOS!E298</f>
        <v>5025.266326097787</v>
      </c>
      <c r="H298" s="178">
        <f t="shared" si="12"/>
        <v>7678.326326097787</v>
      </c>
      <c r="I298" s="179" t="s">
        <v>402</v>
      </c>
      <c r="J298" s="222" t="s">
        <v>2120</v>
      </c>
      <c r="K298" s="181" t="s">
        <v>4153</v>
      </c>
      <c r="L298" s="182" t="s">
        <v>937</v>
      </c>
      <c r="M298" s="182" t="s">
        <v>2121</v>
      </c>
      <c r="N298" s="182" t="s">
        <v>2122</v>
      </c>
      <c r="O298" s="183" t="s">
        <v>2123</v>
      </c>
      <c r="P298" s="184" t="s">
        <v>104</v>
      </c>
      <c r="Q298" s="185" t="s">
        <v>504</v>
      </c>
      <c r="R298" s="186">
        <v>59</v>
      </c>
      <c r="S298" s="187" t="s">
        <v>2068</v>
      </c>
      <c r="T298" s="187" t="s">
        <v>3255</v>
      </c>
      <c r="U298" s="188">
        <v>55</v>
      </c>
      <c r="V298" s="179" t="s">
        <v>1281</v>
      </c>
      <c r="W298" s="187" t="s">
        <v>2123</v>
      </c>
      <c r="X298" s="189">
        <v>98430000</v>
      </c>
      <c r="Y298" s="190"/>
      <c r="Z298" s="210">
        <v>14328402000124</v>
      </c>
      <c r="AA298" s="217"/>
      <c r="AB298" s="218"/>
      <c r="AC298" s="218"/>
      <c r="AD298" s="218"/>
      <c r="AE298" s="218"/>
      <c r="AF298" s="219"/>
      <c r="AG298" s="218"/>
      <c r="AH298" s="218"/>
      <c r="AI298" s="219" t="s">
        <v>3257</v>
      </c>
      <c r="AJ298" s="218"/>
      <c r="AK298" s="218"/>
      <c r="AL298" s="218"/>
      <c r="AM298" s="218"/>
      <c r="AN298" s="230">
        <f t="shared" si="13"/>
        <v>141</v>
      </c>
      <c r="AO298" s="220">
        <v>226.00449092927212</v>
      </c>
      <c r="AP298" s="226">
        <f t="shared" si="14"/>
        <v>47</v>
      </c>
      <c r="AQ298" s="227">
        <v>94</v>
      </c>
    </row>
    <row r="299" spans="1:43" ht="17.25">
      <c r="A299" s="160" t="s">
        <v>1165</v>
      </c>
      <c r="B299" s="161">
        <v>431390</v>
      </c>
      <c r="C299" s="162">
        <v>0.30687528626167754</v>
      </c>
      <c r="D299" s="163">
        <v>42225</v>
      </c>
      <c r="E299" s="164">
        <v>0.0021948354075189453</v>
      </c>
      <c r="F299" s="165">
        <v>2653.06</v>
      </c>
      <c r="G299" s="169">
        <f>B_DADOS1!$B$4*B_DADOS!E299</f>
        <v>5267.604978045469</v>
      </c>
      <c r="H299" s="178">
        <f t="shared" si="12"/>
        <v>7920.664978045468</v>
      </c>
      <c r="I299" s="179" t="s">
        <v>403</v>
      </c>
      <c r="J299" s="222" t="s">
        <v>4596</v>
      </c>
      <c r="K299" s="181" t="s">
        <v>4153</v>
      </c>
      <c r="L299" s="182" t="s">
        <v>938</v>
      </c>
      <c r="M299" s="182" t="s">
        <v>2124</v>
      </c>
      <c r="N299" s="182" t="s">
        <v>2125</v>
      </c>
      <c r="O299" s="183" t="s">
        <v>2126</v>
      </c>
      <c r="P299" s="184" t="s">
        <v>104</v>
      </c>
      <c r="Q299" s="185" t="s">
        <v>505</v>
      </c>
      <c r="R299" s="186">
        <v>1870</v>
      </c>
      <c r="S299" s="187" t="s">
        <v>2127</v>
      </c>
      <c r="T299" s="187" t="s">
        <v>3271</v>
      </c>
      <c r="U299" s="188">
        <v>55</v>
      </c>
      <c r="V299" s="179" t="s">
        <v>1282</v>
      </c>
      <c r="W299" s="187" t="s">
        <v>2126</v>
      </c>
      <c r="X299" s="189">
        <v>98280000</v>
      </c>
      <c r="Y299" s="190"/>
      <c r="Z299" s="210">
        <v>13668617000121</v>
      </c>
      <c r="AA299" s="217"/>
      <c r="AB299" s="218"/>
      <c r="AC299" s="218"/>
      <c r="AD299" s="218"/>
      <c r="AE299" s="218"/>
      <c r="AF299" s="219"/>
      <c r="AG299" s="218"/>
      <c r="AH299" s="218"/>
      <c r="AI299" s="219" t="s">
        <v>3257</v>
      </c>
      <c r="AJ299" s="218"/>
      <c r="AK299" s="218"/>
      <c r="AL299" s="218"/>
      <c r="AM299" s="218"/>
      <c r="AN299" s="230">
        <f t="shared" si="13"/>
        <v>157.5</v>
      </c>
      <c r="AO299" s="220">
        <v>251.48689955608202</v>
      </c>
      <c r="AP299" s="226">
        <f t="shared" si="14"/>
        <v>52.5</v>
      </c>
      <c r="AQ299" s="227">
        <v>105</v>
      </c>
    </row>
    <row r="300" spans="1:43" ht="17.25">
      <c r="A300" s="160" t="s">
        <v>1166</v>
      </c>
      <c r="B300" s="161">
        <v>431395</v>
      </c>
      <c r="C300" s="162">
        <v>0.41536135761835274</v>
      </c>
      <c r="D300" s="163">
        <v>9917</v>
      </c>
      <c r="E300" s="164">
        <v>0.002390494405521748</v>
      </c>
      <c r="F300" s="165">
        <v>2653.06</v>
      </c>
      <c r="G300" s="169">
        <f>B_DADOS1!$B$4*B_DADOS!E300</f>
        <v>5737.186573252196</v>
      </c>
      <c r="H300" s="178">
        <f t="shared" si="12"/>
        <v>8390.246573252196</v>
      </c>
      <c r="I300" s="179" t="s">
        <v>4625</v>
      </c>
      <c r="J300" s="222" t="s">
        <v>2128</v>
      </c>
      <c r="K300" s="181" t="s">
        <v>4154</v>
      </c>
      <c r="L300" s="182" t="s">
        <v>939</v>
      </c>
      <c r="M300" s="182" t="s">
        <v>2129</v>
      </c>
      <c r="N300" s="182" t="s">
        <v>2130</v>
      </c>
      <c r="O300" s="183" t="s">
        <v>2131</v>
      </c>
      <c r="P300" s="184" t="s">
        <v>104</v>
      </c>
      <c r="Q300" s="185" t="s">
        <v>506</v>
      </c>
      <c r="R300" s="186">
        <v>177</v>
      </c>
      <c r="S300" s="187" t="s">
        <v>3265</v>
      </c>
      <c r="T300" s="187" t="s">
        <v>2132</v>
      </c>
      <c r="U300" s="188">
        <v>51</v>
      </c>
      <c r="V300" s="179" t="s">
        <v>1283</v>
      </c>
      <c r="W300" s="187" t="s">
        <v>2131</v>
      </c>
      <c r="X300" s="189">
        <v>96690000</v>
      </c>
      <c r="Y300" s="190"/>
      <c r="Z300" s="210">
        <v>14287514000184</v>
      </c>
      <c r="AA300" s="217"/>
      <c r="AB300" s="218"/>
      <c r="AC300" s="218"/>
      <c r="AD300" s="218"/>
      <c r="AE300" s="218"/>
      <c r="AF300" s="219"/>
      <c r="AG300" s="218"/>
      <c r="AH300" s="218"/>
      <c r="AI300" s="219" t="s">
        <v>3257</v>
      </c>
      <c r="AJ300" s="218"/>
      <c r="AK300" s="218"/>
      <c r="AL300" s="218"/>
      <c r="AM300" s="218"/>
      <c r="AN300" s="230">
        <f t="shared" si="13"/>
        <v>139.5</v>
      </c>
      <c r="AO300" s="220">
        <v>222.81756788539394</v>
      </c>
      <c r="AP300" s="226">
        <f t="shared" si="14"/>
        <v>46.5</v>
      </c>
      <c r="AQ300" s="227">
        <v>93</v>
      </c>
    </row>
    <row r="301" spans="1:43" ht="17.25">
      <c r="A301" s="160" t="s">
        <v>1167</v>
      </c>
      <c r="B301" s="161">
        <v>431400</v>
      </c>
      <c r="C301" s="162">
        <v>0.24242396742443917</v>
      </c>
      <c r="D301" s="163">
        <v>7194</v>
      </c>
      <c r="E301" s="164">
        <v>0.001329614411934984</v>
      </c>
      <c r="F301" s="165">
        <v>2653.06</v>
      </c>
      <c r="G301" s="169">
        <f>B_DADOS1!$B$4*B_DADOS!E301</f>
        <v>3191.0745886439613</v>
      </c>
      <c r="H301" s="178">
        <f t="shared" si="12"/>
        <v>5844.134588643961</v>
      </c>
      <c r="I301" s="179" t="s">
        <v>404</v>
      </c>
      <c r="J301" s="222" t="s">
        <v>4597</v>
      </c>
      <c r="K301" s="181" t="s">
        <v>4152</v>
      </c>
      <c r="L301" s="182" t="s">
        <v>940</v>
      </c>
      <c r="M301" s="182" t="s">
        <v>3795</v>
      </c>
      <c r="N301" s="182" t="s">
        <v>3796</v>
      </c>
      <c r="O301" s="183" t="s">
        <v>3797</v>
      </c>
      <c r="P301" s="184" t="s">
        <v>104</v>
      </c>
      <c r="Q301" s="185" t="s">
        <v>507</v>
      </c>
      <c r="R301" s="186">
        <v>1033</v>
      </c>
      <c r="S301" s="187" t="s">
        <v>3105</v>
      </c>
      <c r="T301" s="187" t="s">
        <v>3255</v>
      </c>
      <c r="U301" s="188">
        <v>54</v>
      </c>
      <c r="V301" s="179" t="s">
        <v>1284</v>
      </c>
      <c r="W301" s="187" t="s">
        <v>3797</v>
      </c>
      <c r="X301" s="189">
        <v>95360000</v>
      </c>
      <c r="Y301" s="190"/>
      <c r="Z301" s="210">
        <v>14374400000171</v>
      </c>
      <c r="AA301" s="217"/>
      <c r="AB301" s="218"/>
      <c r="AC301" s="218"/>
      <c r="AD301" s="218"/>
      <c r="AE301" s="218"/>
      <c r="AF301" s="219"/>
      <c r="AG301" s="218"/>
      <c r="AH301" s="218"/>
      <c r="AI301" s="219" t="s">
        <v>3257</v>
      </c>
      <c r="AJ301" s="218"/>
      <c r="AK301" s="218"/>
      <c r="AL301" s="218"/>
      <c r="AM301" s="218"/>
      <c r="AN301" s="230">
        <f t="shared" si="13"/>
        <v>72</v>
      </c>
      <c r="AO301" s="220">
        <v>115.22825675305477</v>
      </c>
      <c r="AP301" s="226">
        <f t="shared" si="14"/>
        <v>24</v>
      </c>
      <c r="AQ301" s="227">
        <v>48</v>
      </c>
    </row>
    <row r="302" spans="1:43" ht="17.25">
      <c r="A302" s="160" t="s">
        <v>1168</v>
      </c>
      <c r="B302" s="161">
        <v>431402</v>
      </c>
      <c r="C302" s="162">
        <v>0.369448167048129</v>
      </c>
      <c r="D302" s="163">
        <v>7376</v>
      </c>
      <c r="E302" s="164">
        <v>0.0020339077296527407</v>
      </c>
      <c r="F302" s="165">
        <v>2653.06</v>
      </c>
      <c r="G302" s="169">
        <f>B_DADOS1!$B$4*B_DADOS!E302</f>
        <v>4881.378551166577</v>
      </c>
      <c r="H302" s="178">
        <f t="shared" si="12"/>
        <v>7534.438551166577</v>
      </c>
      <c r="I302" s="179" t="s">
        <v>405</v>
      </c>
      <c r="J302" s="222" t="s">
        <v>4598</v>
      </c>
      <c r="K302" s="181" t="s">
        <v>4153</v>
      </c>
      <c r="L302" s="182" t="s">
        <v>941</v>
      </c>
      <c r="M302" s="182" t="s">
        <v>3798</v>
      </c>
      <c r="N302" s="182" t="s">
        <v>3799</v>
      </c>
      <c r="O302" s="183" t="s">
        <v>3800</v>
      </c>
      <c r="P302" s="184" t="s">
        <v>104</v>
      </c>
      <c r="Q302" s="185" t="s">
        <v>508</v>
      </c>
      <c r="R302" s="186">
        <v>215</v>
      </c>
      <c r="S302" s="187" t="s">
        <v>3105</v>
      </c>
      <c r="T302" s="187" t="s">
        <v>3255</v>
      </c>
      <c r="U302" s="188">
        <v>55</v>
      </c>
      <c r="V302" s="179" t="s">
        <v>1285</v>
      </c>
      <c r="W302" s="187" t="s">
        <v>3800</v>
      </c>
      <c r="X302" s="189">
        <v>96530000</v>
      </c>
      <c r="Y302" s="190"/>
      <c r="Z302" s="210">
        <v>14426420000149</v>
      </c>
      <c r="AA302" s="217"/>
      <c r="AB302" s="218"/>
      <c r="AC302" s="218"/>
      <c r="AD302" s="218"/>
      <c r="AE302" s="218"/>
      <c r="AF302" s="219"/>
      <c r="AG302" s="218"/>
      <c r="AH302" s="218"/>
      <c r="AI302" s="219" t="s">
        <v>3257</v>
      </c>
      <c r="AJ302" s="218"/>
      <c r="AK302" s="218"/>
      <c r="AL302" s="218"/>
      <c r="AM302" s="218"/>
      <c r="AN302" s="230">
        <f t="shared" si="13"/>
        <v>153</v>
      </c>
      <c r="AO302" s="220">
        <v>245.93164491546182</v>
      </c>
      <c r="AP302" s="226">
        <f t="shared" si="14"/>
        <v>51</v>
      </c>
      <c r="AQ302" s="227">
        <v>102</v>
      </c>
    </row>
    <row r="303" spans="1:43" ht="17.25">
      <c r="A303" s="160" t="s">
        <v>1169</v>
      </c>
      <c r="B303" s="161">
        <v>431403</v>
      </c>
      <c r="C303" s="162">
        <v>0.3327378518456135</v>
      </c>
      <c r="D303" s="163">
        <v>4070</v>
      </c>
      <c r="E303" s="164">
        <v>0.0016755059107201199</v>
      </c>
      <c r="F303" s="165">
        <v>2653.06</v>
      </c>
      <c r="G303" s="169">
        <f>B_DADOS1!$B$4*B_DADOS!E303</f>
        <v>4021.2141857282877</v>
      </c>
      <c r="H303" s="178">
        <f t="shared" si="12"/>
        <v>6674.274185728287</v>
      </c>
      <c r="I303" s="179" t="s">
        <v>406</v>
      </c>
      <c r="J303" s="222" t="s">
        <v>4599</v>
      </c>
      <c r="K303" s="181" t="s">
        <v>4154</v>
      </c>
      <c r="L303" s="182" t="s">
        <v>942</v>
      </c>
      <c r="M303" s="182" t="s">
        <v>3801</v>
      </c>
      <c r="N303" s="182" t="s">
        <v>3802</v>
      </c>
      <c r="O303" s="183" t="s">
        <v>3803</v>
      </c>
      <c r="P303" s="184" t="s">
        <v>104</v>
      </c>
      <c r="Q303" s="185" t="s">
        <v>509</v>
      </c>
      <c r="R303" s="186">
        <v>70</v>
      </c>
      <c r="S303" s="187" t="s">
        <v>3258</v>
      </c>
      <c r="T303" s="187" t="s">
        <v>3255</v>
      </c>
      <c r="U303" s="188">
        <v>51</v>
      </c>
      <c r="V303" s="179" t="s">
        <v>1286</v>
      </c>
      <c r="W303" s="187" t="s">
        <v>3803</v>
      </c>
      <c r="X303" s="189">
        <v>95783000</v>
      </c>
      <c r="Y303" s="190"/>
      <c r="Z303" s="210">
        <v>13663127000132</v>
      </c>
      <c r="AA303" s="217"/>
      <c r="AB303" s="218"/>
      <c r="AC303" s="218"/>
      <c r="AD303" s="218"/>
      <c r="AE303" s="218"/>
      <c r="AF303" s="219"/>
      <c r="AG303" s="218"/>
      <c r="AH303" s="218"/>
      <c r="AI303" s="219" t="s">
        <v>3257</v>
      </c>
      <c r="AJ303" s="218"/>
      <c r="AK303" s="218"/>
      <c r="AL303" s="218"/>
      <c r="AM303" s="218"/>
      <c r="AN303" s="230">
        <f t="shared" si="13"/>
        <v>58.5</v>
      </c>
      <c r="AO303" s="220">
        <v>93.08295181204765</v>
      </c>
      <c r="AP303" s="226">
        <f t="shared" si="14"/>
        <v>19.5</v>
      </c>
      <c r="AQ303" s="227">
        <v>39</v>
      </c>
    </row>
    <row r="304" spans="1:43" ht="17.25">
      <c r="A304" s="160" t="s">
        <v>1170</v>
      </c>
      <c r="B304" s="161">
        <v>431405</v>
      </c>
      <c r="C304" s="162">
        <v>0.3653705548217976</v>
      </c>
      <c r="D304" s="163">
        <v>53877</v>
      </c>
      <c r="E304" s="164">
        <v>0.0027104952455804447</v>
      </c>
      <c r="F304" s="165">
        <v>2653.06</v>
      </c>
      <c r="G304" s="169">
        <f>B_DADOS1!$B$4*B_DADOS!E304</f>
        <v>6505.188589393068</v>
      </c>
      <c r="H304" s="178">
        <f t="shared" si="12"/>
        <v>9158.248589393068</v>
      </c>
      <c r="I304" s="179" t="s">
        <v>407</v>
      </c>
      <c r="J304" s="222" t="s">
        <v>4600</v>
      </c>
      <c r="K304" s="181" t="s">
        <v>4154</v>
      </c>
      <c r="L304" s="182" t="s">
        <v>943</v>
      </c>
      <c r="M304" s="182" t="s">
        <v>3804</v>
      </c>
      <c r="N304" s="182" t="s">
        <v>3805</v>
      </c>
      <c r="O304" s="183" t="s">
        <v>3806</v>
      </c>
      <c r="P304" s="184" t="s">
        <v>104</v>
      </c>
      <c r="Q304" s="185" t="s">
        <v>510</v>
      </c>
      <c r="R304" s="186">
        <v>143</v>
      </c>
      <c r="S304" s="187" t="s">
        <v>3258</v>
      </c>
      <c r="T304" s="187" t="s">
        <v>3255</v>
      </c>
      <c r="U304" s="188">
        <v>51</v>
      </c>
      <c r="V304" s="179" t="s">
        <v>1287</v>
      </c>
      <c r="W304" s="187" t="s">
        <v>3806</v>
      </c>
      <c r="X304" s="189">
        <v>95630000</v>
      </c>
      <c r="Y304" s="190"/>
      <c r="Z304" s="210">
        <v>13609534000161</v>
      </c>
      <c r="AA304" s="217"/>
      <c r="AB304" s="218"/>
      <c r="AC304" s="218"/>
      <c r="AD304" s="218"/>
      <c r="AE304" s="218"/>
      <c r="AF304" s="219"/>
      <c r="AG304" s="218"/>
      <c r="AH304" s="218"/>
      <c r="AI304" s="219" t="s">
        <v>3257</v>
      </c>
      <c r="AJ304" s="218"/>
      <c r="AK304" s="218"/>
      <c r="AL304" s="218"/>
      <c r="AM304" s="218"/>
      <c r="AN304" s="230">
        <f t="shared" si="13"/>
        <v>177</v>
      </c>
      <c r="AO304" s="220">
        <v>283.0547917134414</v>
      </c>
      <c r="AP304" s="226">
        <f t="shared" si="14"/>
        <v>59</v>
      </c>
      <c r="AQ304" s="227">
        <v>118</v>
      </c>
    </row>
    <row r="305" spans="1:43" ht="17.25">
      <c r="A305" s="160" t="s">
        <v>1171</v>
      </c>
      <c r="B305" s="161">
        <v>431406</v>
      </c>
      <c r="C305" s="162">
        <v>0.4824888807225116</v>
      </c>
      <c r="D305" s="163">
        <v>4874</v>
      </c>
      <c r="E305" s="164">
        <v>0.002496173293066799</v>
      </c>
      <c r="F305" s="165">
        <v>2653.06</v>
      </c>
      <c r="G305" s="169">
        <f>B_DADOS1!$B$4*B_DADOS!E305</f>
        <v>5990.815903360318</v>
      </c>
      <c r="H305" s="178">
        <f t="shared" si="12"/>
        <v>8643.875903360318</v>
      </c>
      <c r="I305" s="179" t="s">
        <v>408</v>
      </c>
      <c r="J305" s="222" t="s">
        <v>4601</v>
      </c>
      <c r="K305" s="181" t="s">
        <v>4154</v>
      </c>
      <c r="L305" s="182" t="s">
        <v>944</v>
      </c>
      <c r="M305" s="182" t="s">
        <v>3807</v>
      </c>
      <c r="N305" s="182" t="s">
        <v>3808</v>
      </c>
      <c r="O305" s="183" t="s">
        <v>3809</v>
      </c>
      <c r="P305" s="184" t="s">
        <v>104</v>
      </c>
      <c r="Q305" s="185" t="s">
        <v>511</v>
      </c>
      <c r="R305" s="186">
        <v>1500</v>
      </c>
      <c r="S305" s="187" t="s">
        <v>3065</v>
      </c>
      <c r="T305" s="187" t="s">
        <v>3255</v>
      </c>
      <c r="U305" s="188">
        <v>51</v>
      </c>
      <c r="V305" s="179" t="s">
        <v>1288</v>
      </c>
      <c r="W305" s="187" t="s">
        <v>3809</v>
      </c>
      <c r="X305" s="189">
        <v>96908000</v>
      </c>
      <c r="Y305" s="190"/>
      <c r="Z305" s="210">
        <v>14338019000157</v>
      </c>
      <c r="AA305" s="217"/>
      <c r="AB305" s="218"/>
      <c r="AC305" s="218"/>
      <c r="AD305" s="218"/>
      <c r="AE305" s="218"/>
      <c r="AF305" s="219"/>
      <c r="AG305" s="218"/>
      <c r="AH305" s="218"/>
      <c r="AI305" s="219" t="s">
        <v>3257</v>
      </c>
      <c r="AJ305" s="218"/>
      <c r="AK305" s="218"/>
      <c r="AL305" s="218"/>
      <c r="AM305" s="218"/>
      <c r="AN305" s="230">
        <f t="shared" si="13"/>
        <v>142.5</v>
      </c>
      <c r="AO305" s="220">
        <v>227.28153554665266</v>
      </c>
      <c r="AP305" s="226">
        <f t="shared" si="14"/>
        <v>47.5</v>
      </c>
      <c r="AQ305" s="227">
        <v>95</v>
      </c>
    </row>
    <row r="306" spans="1:43" ht="17.25">
      <c r="A306" s="160" t="s">
        <v>1172</v>
      </c>
      <c r="B306" s="161">
        <v>431407</v>
      </c>
      <c r="C306" s="162">
        <v>0.4072084728224228</v>
      </c>
      <c r="D306" s="163">
        <v>6167</v>
      </c>
      <c r="E306" s="164">
        <v>0.002182390650672614</v>
      </c>
      <c r="F306" s="165">
        <v>2653.06</v>
      </c>
      <c r="G306" s="169">
        <f>B_DADOS1!$B$4*B_DADOS!E306</f>
        <v>5237.737561614274</v>
      </c>
      <c r="H306" s="178">
        <f t="shared" si="12"/>
        <v>7890.797561614274</v>
      </c>
      <c r="I306" s="179" t="s">
        <v>409</v>
      </c>
      <c r="J306" s="222" t="s">
        <v>4602</v>
      </c>
      <c r="K306" s="181" t="s">
        <v>4154</v>
      </c>
      <c r="L306" s="182" t="s">
        <v>945</v>
      </c>
      <c r="M306" s="182" t="s">
        <v>3810</v>
      </c>
      <c r="N306" s="182" t="s">
        <v>3811</v>
      </c>
      <c r="O306" s="183" t="s">
        <v>3812</v>
      </c>
      <c r="P306" s="184" t="s">
        <v>104</v>
      </c>
      <c r="Q306" s="185" t="s">
        <v>512</v>
      </c>
      <c r="R306" s="186">
        <v>121</v>
      </c>
      <c r="S306" s="187"/>
      <c r="T306" s="187" t="s">
        <v>3255</v>
      </c>
      <c r="U306" s="188">
        <v>51</v>
      </c>
      <c r="V306" s="179" t="s">
        <v>1289</v>
      </c>
      <c r="W306" s="187" t="s">
        <v>3812</v>
      </c>
      <c r="X306" s="189">
        <v>96685000</v>
      </c>
      <c r="Y306" s="190"/>
      <c r="Z306" s="210">
        <v>13889119000109</v>
      </c>
      <c r="AA306" s="217"/>
      <c r="AB306" s="218"/>
      <c r="AC306" s="218"/>
      <c r="AD306" s="218"/>
      <c r="AE306" s="218"/>
      <c r="AF306" s="219"/>
      <c r="AG306" s="218"/>
      <c r="AH306" s="218"/>
      <c r="AI306" s="219" t="s">
        <v>3257</v>
      </c>
      <c r="AJ306" s="218"/>
      <c r="AK306" s="218"/>
      <c r="AL306" s="218"/>
      <c r="AM306" s="218"/>
      <c r="AN306" s="230">
        <f t="shared" si="13"/>
        <v>139.5</v>
      </c>
      <c r="AO306" s="220">
        <v>222.1657905933696</v>
      </c>
      <c r="AP306" s="226">
        <f t="shared" si="14"/>
        <v>46.5</v>
      </c>
      <c r="AQ306" s="227">
        <v>93</v>
      </c>
    </row>
    <row r="307" spans="1:43" ht="17.25">
      <c r="A307" s="160" t="s">
        <v>1173</v>
      </c>
      <c r="B307" s="161">
        <v>431410</v>
      </c>
      <c r="C307" s="162">
        <v>0.3297920855970152</v>
      </c>
      <c r="D307" s="163">
        <v>197206</v>
      </c>
      <c r="E307" s="164">
        <v>0.002972232934572386</v>
      </c>
      <c r="F307" s="165">
        <v>2653.06</v>
      </c>
      <c r="G307" s="169">
        <f>B_DADOS1!$B$4*B_DADOS!E307</f>
        <v>7133.359042973727</v>
      </c>
      <c r="H307" s="178">
        <f t="shared" si="12"/>
        <v>9786.419042973726</v>
      </c>
      <c r="I307" s="179" t="s">
        <v>410</v>
      </c>
      <c r="J307" s="222" t="s">
        <v>3813</v>
      </c>
      <c r="K307" s="181" t="s">
        <v>4152</v>
      </c>
      <c r="L307" s="182" t="s">
        <v>946</v>
      </c>
      <c r="M307" s="182" t="s">
        <v>3814</v>
      </c>
      <c r="N307" s="182" t="s">
        <v>3815</v>
      </c>
      <c r="O307" s="183" t="s">
        <v>3816</v>
      </c>
      <c r="P307" s="184" t="s">
        <v>104</v>
      </c>
      <c r="Q307" s="185" t="s">
        <v>513</v>
      </c>
      <c r="R307" s="186">
        <v>75</v>
      </c>
      <c r="S307" s="187" t="s">
        <v>3258</v>
      </c>
      <c r="T307" s="187" t="s">
        <v>3817</v>
      </c>
      <c r="U307" s="188">
        <v>54</v>
      </c>
      <c r="V307" s="179" t="s">
        <v>1290</v>
      </c>
      <c r="W307" s="187" t="s">
        <v>3816</v>
      </c>
      <c r="X307" s="189">
        <v>99010005</v>
      </c>
      <c r="Y307" s="190"/>
      <c r="Z307" s="210">
        <v>17964902000140</v>
      </c>
      <c r="AA307" s="217"/>
      <c r="AB307" s="218"/>
      <c r="AC307" s="218"/>
      <c r="AD307" s="218"/>
      <c r="AE307" s="218"/>
      <c r="AF307" s="219"/>
      <c r="AG307" s="218"/>
      <c r="AH307" s="218"/>
      <c r="AI307" s="219" t="s">
        <v>3257</v>
      </c>
      <c r="AJ307" s="218"/>
      <c r="AK307" s="218"/>
      <c r="AL307" s="218"/>
      <c r="AM307" s="218"/>
      <c r="AN307" s="230">
        <f t="shared" si="13"/>
        <v>241.5</v>
      </c>
      <c r="AO307" s="220">
        <v>385.36714467989833</v>
      </c>
      <c r="AP307" s="226">
        <f t="shared" si="14"/>
        <v>80.5</v>
      </c>
      <c r="AQ307" s="227">
        <v>161</v>
      </c>
    </row>
    <row r="308" spans="1:43" ht="17.25">
      <c r="A308" s="160" t="s">
        <v>1174</v>
      </c>
      <c r="B308" s="161">
        <v>431413</v>
      </c>
      <c r="C308" s="162">
        <v>0.2681427867273108</v>
      </c>
      <c r="D308" s="163">
        <v>2014</v>
      </c>
      <c r="E308" s="164">
        <v>0.0012150093859457812</v>
      </c>
      <c r="F308" s="165">
        <v>2653.06</v>
      </c>
      <c r="G308" s="169">
        <f>B_DADOS1!$B$4*B_DADOS!E308</f>
        <v>2916.0225262698746</v>
      </c>
      <c r="H308" s="178">
        <f t="shared" si="12"/>
        <v>5569.0825262698745</v>
      </c>
      <c r="I308" s="179" t="s">
        <v>411</v>
      </c>
      <c r="J308" s="222" t="s">
        <v>3818</v>
      </c>
      <c r="K308" s="181" t="s">
        <v>4152</v>
      </c>
      <c r="L308" s="182" t="s">
        <v>947</v>
      </c>
      <c r="M308" s="182" t="s">
        <v>3819</v>
      </c>
      <c r="N308" s="182" t="s">
        <v>3820</v>
      </c>
      <c r="O308" s="183" t="s">
        <v>3821</v>
      </c>
      <c r="P308" s="184" t="s">
        <v>104</v>
      </c>
      <c r="Q308" s="185" t="s">
        <v>514</v>
      </c>
      <c r="R308" s="186">
        <v>189</v>
      </c>
      <c r="S308" s="187" t="s">
        <v>3263</v>
      </c>
      <c r="T308" s="187" t="s">
        <v>3255</v>
      </c>
      <c r="U308" s="188">
        <v>54</v>
      </c>
      <c r="V308" s="179" t="s">
        <v>1291</v>
      </c>
      <c r="W308" s="187" t="s">
        <v>3821</v>
      </c>
      <c r="X308" s="189">
        <v>99718000</v>
      </c>
      <c r="Y308" s="190"/>
      <c r="Z308" s="210">
        <v>14288459000147</v>
      </c>
      <c r="AA308" s="217"/>
      <c r="AB308" s="218"/>
      <c r="AC308" s="218"/>
      <c r="AD308" s="218"/>
      <c r="AE308" s="218"/>
      <c r="AF308" s="219"/>
      <c r="AG308" s="218"/>
      <c r="AH308" s="218"/>
      <c r="AI308" s="219" t="s">
        <v>3257</v>
      </c>
      <c r="AJ308" s="218"/>
      <c r="AK308" s="218"/>
      <c r="AL308" s="218"/>
      <c r="AM308" s="218"/>
      <c r="AN308" s="230">
        <f t="shared" si="13"/>
        <v>85.5</v>
      </c>
      <c r="AO308" s="220">
        <v>137.79336572344593</v>
      </c>
      <c r="AP308" s="226">
        <f t="shared" si="14"/>
        <v>28.5</v>
      </c>
      <c r="AQ308" s="227">
        <v>57</v>
      </c>
    </row>
    <row r="309" spans="1:43" ht="17.25">
      <c r="A309" s="160" t="s">
        <v>1175</v>
      </c>
      <c r="B309" s="161">
        <v>431415</v>
      </c>
      <c r="C309" s="162">
        <v>0.357772698552704</v>
      </c>
      <c r="D309" s="163">
        <v>8760</v>
      </c>
      <c r="E309" s="164">
        <v>0.0020210981615056186</v>
      </c>
      <c r="F309" s="165">
        <v>2653.06</v>
      </c>
      <c r="G309" s="169">
        <f>B_DADOS1!$B$4*B_DADOS!E309</f>
        <v>4850.635587613485</v>
      </c>
      <c r="H309" s="178">
        <f t="shared" si="12"/>
        <v>7503.695587613485</v>
      </c>
      <c r="I309" s="179" t="s">
        <v>412</v>
      </c>
      <c r="J309" s="222" t="s">
        <v>3822</v>
      </c>
      <c r="K309" s="181" t="s">
        <v>4154</v>
      </c>
      <c r="L309" s="182" t="s">
        <v>948</v>
      </c>
      <c r="M309" s="182" t="s">
        <v>3823</v>
      </c>
      <c r="N309" s="182" t="s">
        <v>3824</v>
      </c>
      <c r="O309" s="183" t="s">
        <v>3825</v>
      </c>
      <c r="P309" s="184" t="s">
        <v>104</v>
      </c>
      <c r="Q309" s="185" t="s">
        <v>515</v>
      </c>
      <c r="R309" s="186">
        <v>7346</v>
      </c>
      <c r="S309" s="187"/>
      <c r="T309" s="187" t="s">
        <v>3255</v>
      </c>
      <c r="U309" s="188">
        <v>51</v>
      </c>
      <c r="V309" s="179" t="s">
        <v>1292</v>
      </c>
      <c r="W309" s="187" t="s">
        <v>3825</v>
      </c>
      <c r="X309" s="189">
        <v>95865000</v>
      </c>
      <c r="Y309" s="190"/>
      <c r="Z309" s="210">
        <v>14308610000161</v>
      </c>
      <c r="AA309" s="217"/>
      <c r="AB309" s="218"/>
      <c r="AC309" s="218"/>
      <c r="AD309" s="218"/>
      <c r="AE309" s="218"/>
      <c r="AF309" s="219"/>
      <c r="AG309" s="218"/>
      <c r="AH309" s="218"/>
      <c r="AI309" s="219" t="s">
        <v>3257</v>
      </c>
      <c r="AJ309" s="218"/>
      <c r="AK309" s="218"/>
      <c r="AL309" s="218"/>
      <c r="AM309" s="218"/>
      <c r="AN309" s="230">
        <f t="shared" si="13"/>
        <v>126</v>
      </c>
      <c r="AO309" s="220">
        <v>202.28156188308841</v>
      </c>
      <c r="AP309" s="226">
        <f t="shared" si="14"/>
        <v>42</v>
      </c>
      <c r="AQ309" s="227">
        <v>84</v>
      </c>
    </row>
    <row r="310" spans="1:43" ht="17.25">
      <c r="A310" s="160" t="s">
        <v>1176</v>
      </c>
      <c r="B310" s="161">
        <v>431417</v>
      </c>
      <c r="C310" s="162">
        <v>0.41396093252528526</v>
      </c>
      <c r="D310" s="163">
        <v>2042</v>
      </c>
      <c r="E310" s="164">
        <v>0.001879629756101138</v>
      </c>
      <c r="F310" s="165">
        <v>2653.06</v>
      </c>
      <c r="G310" s="169">
        <f>B_DADOS1!$B$4*B_DADOS!E310</f>
        <v>4511.111414642731</v>
      </c>
      <c r="H310" s="178">
        <f t="shared" si="12"/>
        <v>7164.171414642731</v>
      </c>
      <c r="I310" s="179" t="s">
        <v>413</v>
      </c>
      <c r="J310" s="222" t="s">
        <v>4603</v>
      </c>
      <c r="K310" s="181" t="s">
        <v>4151</v>
      </c>
      <c r="L310" s="182" t="s">
        <v>949</v>
      </c>
      <c r="M310" s="182" t="s">
        <v>3826</v>
      </c>
      <c r="N310" s="182" t="s">
        <v>3827</v>
      </c>
      <c r="O310" s="183" t="s">
        <v>3828</v>
      </c>
      <c r="P310" s="184" t="s">
        <v>104</v>
      </c>
      <c r="Q310" s="185" t="s">
        <v>516</v>
      </c>
      <c r="R310" s="186">
        <v>154</v>
      </c>
      <c r="S310" s="187"/>
      <c r="T310" s="187" t="s">
        <v>3255</v>
      </c>
      <c r="U310" s="188">
        <v>53</v>
      </c>
      <c r="V310" s="179" t="s">
        <v>1293</v>
      </c>
      <c r="W310" s="187" t="s">
        <v>3828</v>
      </c>
      <c r="X310" s="189">
        <v>96487000</v>
      </c>
      <c r="Y310" s="190"/>
      <c r="Z310" s="210">
        <v>14263920000107</v>
      </c>
      <c r="AA310" s="217"/>
      <c r="AB310" s="218"/>
      <c r="AC310" s="218"/>
      <c r="AD310" s="218"/>
      <c r="AE310" s="218"/>
      <c r="AF310" s="219"/>
      <c r="AG310" s="218"/>
      <c r="AH310" s="218"/>
      <c r="AI310" s="219" t="s">
        <v>3257</v>
      </c>
      <c r="AJ310" s="218"/>
      <c r="AK310" s="218"/>
      <c r="AL310" s="218"/>
      <c r="AM310" s="218"/>
      <c r="AN310" s="230">
        <f t="shared" si="13"/>
        <v>94.5</v>
      </c>
      <c r="AO310" s="220">
        <v>152.10205764796487</v>
      </c>
      <c r="AP310" s="226">
        <f t="shared" si="14"/>
        <v>31.5</v>
      </c>
      <c r="AQ310" s="227">
        <v>63</v>
      </c>
    </row>
    <row r="311" spans="1:43" ht="17.25">
      <c r="A311" s="160" t="s">
        <v>1177</v>
      </c>
      <c r="B311" s="161">
        <v>431420</v>
      </c>
      <c r="C311" s="162">
        <v>0.4752143867199308</v>
      </c>
      <c r="D311" s="163">
        <v>8202</v>
      </c>
      <c r="E311" s="164">
        <v>0.0026581662476253573</v>
      </c>
      <c r="F311" s="165">
        <v>2653.06</v>
      </c>
      <c r="G311" s="169">
        <f>B_DADOS1!$B$4*B_DADOS!E311</f>
        <v>6379.598994300857</v>
      </c>
      <c r="H311" s="178">
        <f t="shared" si="12"/>
        <v>9032.658994300857</v>
      </c>
      <c r="I311" s="179" t="s">
        <v>414</v>
      </c>
      <c r="J311" s="222" t="s">
        <v>4604</v>
      </c>
      <c r="K311" s="181" t="s">
        <v>4151</v>
      </c>
      <c r="L311" s="182" t="s">
        <v>950</v>
      </c>
      <c r="M311" s="182" t="s">
        <v>3829</v>
      </c>
      <c r="N311" s="182" t="s">
        <v>3830</v>
      </c>
      <c r="O311" s="183" t="s">
        <v>3831</v>
      </c>
      <c r="P311" s="184" t="s">
        <v>104</v>
      </c>
      <c r="Q311" s="185" t="s">
        <v>517</v>
      </c>
      <c r="R311" s="186">
        <v>67</v>
      </c>
      <c r="S311" s="187" t="s">
        <v>3263</v>
      </c>
      <c r="T311" s="187" t="s">
        <v>3255</v>
      </c>
      <c r="U311" s="188">
        <v>53</v>
      </c>
      <c r="V311" s="179" t="s">
        <v>1294</v>
      </c>
      <c r="W311" s="187" t="s">
        <v>3831</v>
      </c>
      <c r="X311" s="189">
        <v>96360000</v>
      </c>
      <c r="Y311" s="190"/>
      <c r="Z311" s="210">
        <v>14912068000151</v>
      </c>
      <c r="AA311" s="217"/>
      <c r="AB311" s="218"/>
      <c r="AC311" s="218"/>
      <c r="AD311" s="218"/>
      <c r="AE311" s="218"/>
      <c r="AF311" s="219"/>
      <c r="AG311" s="218"/>
      <c r="AH311" s="218"/>
      <c r="AI311" s="219" t="s">
        <v>3257</v>
      </c>
      <c r="AJ311" s="218"/>
      <c r="AK311" s="218"/>
      <c r="AL311" s="218"/>
      <c r="AM311" s="218"/>
      <c r="AN311" s="230">
        <f t="shared" si="13"/>
        <v>136.5</v>
      </c>
      <c r="AO311" s="220">
        <v>219.3924489940529</v>
      </c>
      <c r="AP311" s="226">
        <f t="shared" si="14"/>
        <v>45.5</v>
      </c>
      <c r="AQ311" s="227">
        <v>91</v>
      </c>
    </row>
    <row r="312" spans="1:43" ht="17.25">
      <c r="A312" s="160" t="s">
        <v>1178</v>
      </c>
      <c r="B312" s="161">
        <v>431430</v>
      </c>
      <c r="C312" s="162">
        <v>0.29756288713924967</v>
      </c>
      <c r="D312" s="163">
        <v>4000</v>
      </c>
      <c r="E312" s="164">
        <v>0.001494487740913376</v>
      </c>
      <c r="F312" s="165">
        <v>2653.06</v>
      </c>
      <c r="G312" s="169">
        <f>B_DADOS1!$B$4*B_DADOS!E312</f>
        <v>3586.7705781921027</v>
      </c>
      <c r="H312" s="178">
        <f t="shared" si="12"/>
        <v>6239.830578192103</v>
      </c>
      <c r="I312" s="179" t="s">
        <v>415</v>
      </c>
      <c r="J312" s="222" t="s">
        <v>3832</v>
      </c>
      <c r="K312" s="181" t="s">
        <v>4153</v>
      </c>
      <c r="L312" s="182" t="s">
        <v>951</v>
      </c>
      <c r="M312" s="182" t="s">
        <v>3833</v>
      </c>
      <c r="N312" s="182" t="s">
        <v>3834</v>
      </c>
      <c r="O312" s="183" t="s">
        <v>3835</v>
      </c>
      <c r="P312" s="184" t="s">
        <v>104</v>
      </c>
      <c r="Q312" s="185" t="s">
        <v>518</v>
      </c>
      <c r="R312" s="186">
        <v>597</v>
      </c>
      <c r="S312" s="187" t="s">
        <v>3258</v>
      </c>
      <c r="T312" s="187" t="s">
        <v>3255</v>
      </c>
      <c r="U312" s="188">
        <v>55</v>
      </c>
      <c r="V312" s="179" t="s">
        <v>1295</v>
      </c>
      <c r="W312" s="187" t="s">
        <v>3835</v>
      </c>
      <c r="X312" s="189">
        <v>98270000</v>
      </c>
      <c r="Y312" s="190"/>
      <c r="Z312" s="210">
        <v>14302071000153</v>
      </c>
      <c r="AA312" s="217"/>
      <c r="AB312" s="218"/>
      <c r="AC312" s="218"/>
      <c r="AD312" s="218"/>
      <c r="AE312" s="218"/>
      <c r="AF312" s="219"/>
      <c r="AG312" s="218"/>
      <c r="AH312" s="218"/>
      <c r="AI312" s="219" t="s">
        <v>3257</v>
      </c>
      <c r="AJ312" s="218"/>
      <c r="AK312" s="218"/>
      <c r="AL312" s="218"/>
      <c r="AM312" s="218"/>
      <c r="AN312" s="230">
        <f t="shared" si="13"/>
        <v>97.5</v>
      </c>
      <c r="AO312" s="220">
        <v>155.41089690507548</v>
      </c>
      <c r="AP312" s="226">
        <f t="shared" si="14"/>
        <v>32.5</v>
      </c>
      <c r="AQ312" s="227">
        <v>65</v>
      </c>
    </row>
    <row r="313" spans="1:43" ht="17.25">
      <c r="A313" s="160" t="s">
        <v>598</v>
      </c>
      <c r="B313" s="161">
        <v>431440</v>
      </c>
      <c r="C313" s="162">
        <v>0.3939870606025702</v>
      </c>
      <c r="D313" s="163">
        <v>342649</v>
      </c>
      <c r="E313" s="164">
        <v>0.0038575714033052683</v>
      </c>
      <c r="F313" s="165">
        <v>2653.06</v>
      </c>
      <c r="G313" s="169">
        <f>B_DADOS1!$B$4*B_DADOS!E313</f>
        <v>9258.171367932644</v>
      </c>
      <c r="H313" s="178">
        <f t="shared" si="12"/>
        <v>11911.231367932643</v>
      </c>
      <c r="I313" s="179" t="s">
        <v>416</v>
      </c>
      <c r="J313" s="222" t="s">
        <v>4605</v>
      </c>
      <c r="K313" s="181" t="s">
        <v>4151</v>
      </c>
      <c r="L313" s="182" t="s">
        <v>952</v>
      </c>
      <c r="M313" s="182" t="s">
        <v>3836</v>
      </c>
      <c r="N313" s="182" t="s">
        <v>3837</v>
      </c>
      <c r="O313" s="183" t="s">
        <v>3838</v>
      </c>
      <c r="P313" s="184" t="s">
        <v>104</v>
      </c>
      <c r="Q313" s="185" t="s">
        <v>519</v>
      </c>
      <c r="R313" s="186">
        <v>404</v>
      </c>
      <c r="S313" s="187" t="s">
        <v>3258</v>
      </c>
      <c r="T313" s="187" t="s">
        <v>3255</v>
      </c>
      <c r="U313" s="188">
        <v>53</v>
      </c>
      <c r="V313" s="179" t="s">
        <v>1296</v>
      </c>
      <c r="W313" s="187" t="s">
        <v>3838</v>
      </c>
      <c r="X313" s="189">
        <v>96020220</v>
      </c>
      <c r="Y313" s="190"/>
      <c r="Z313" s="210">
        <v>18257186000124</v>
      </c>
      <c r="AA313" s="217"/>
      <c r="AB313" s="218"/>
      <c r="AC313" s="218"/>
      <c r="AD313" s="218"/>
      <c r="AE313" s="218"/>
      <c r="AF313" s="219"/>
      <c r="AG313" s="218"/>
      <c r="AH313" s="218"/>
      <c r="AI313" s="219" t="s">
        <v>3257</v>
      </c>
      <c r="AJ313" s="218"/>
      <c r="AK313" s="218"/>
      <c r="AL313" s="218"/>
      <c r="AM313" s="218"/>
      <c r="AN313" s="230">
        <f t="shared" si="13"/>
        <v>343.5</v>
      </c>
      <c r="AO313" s="220">
        <v>548.5362955643609</v>
      </c>
      <c r="AP313" s="226">
        <f t="shared" si="14"/>
        <v>114.5</v>
      </c>
      <c r="AQ313" s="227">
        <v>229</v>
      </c>
    </row>
    <row r="314" spans="1:43" ht="17.25">
      <c r="A314" s="160" t="s">
        <v>599</v>
      </c>
      <c r="B314" s="161">
        <v>431442</v>
      </c>
      <c r="C314" s="162">
        <v>0.24242519707459698</v>
      </c>
      <c r="D314" s="163">
        <v>5434</v>
      </c>
      <c r="E314" s="164">
        <v>0.0012748241933328989</v>
      </c>
      <c r="F314" s="165">
        <v>2653.06</v>
      </c>
      <c r="G314" s="169">
        <f>B_DADOS1!$B$4*B_DADOS!E314</f>
        <v>3059.578063998957</v>
      </c>
      <c r="H314" s="178">
        <f t="shared" si="12"/>
        <v>5712.638063998957</v>
      </c>
      <c r="I314" s="179" t="s">
        <v>417</v>
      </c>
      <c r="J314" s="222" t="s">
        <v>4606</v>
      </c>
      <c r="K314" s="181" t="s">
        <v>4152</v>
      </c>
      <c r="L314" s="182" t="s">
        <v>953</v>
      </c>
      <c r="M314" s="182" t="s">
        <v>3839</v>
      </c>
      <c r="N314" s="182" t="s">
        <v>3840</v>
      </c>
      <c r="O314" s="183" t="s">
        <v>3841</v>
      </c>
      <c r="P314" s="184" t="s">
        <v>104</v>
      </c>
      <c r="Q314" s="185" t="s">
        <v>520</v>
      </c>
      <c r="R314" s="186">
        <v>330</v>
      </c>
      <c r="S314" s="187"/>
      <c r="T314" s="187" t="s">
        <v>3255</v>
      </c>
      <c r="U314" s="188">
        <v>54</v>
      </c>
      <c r="V314" s="179" t="s">
        <v>1297</v>
      </c>
      <c r="W314" s="187" t="s">
        <v>3841</v>
      </c>
      <c r="X314" s="189">
        <v>95175000</v>
      </c>
      <c r="Y314" s="190"/>
      <c r="Z314" s="210">
        <v>14341377000119</v>
      </c>
      <c r="AA314" s="217"/>
      <c r="AB314" s="218"/>
      <c r="AC314" s="218"/>
      <c r="AD314" s="218"/>
      <c r="AE314" s="218"/>
      <c r="AF314" s="219"/>
      <c r="AG314" s="218"/>
      <c r="AH314" s="218"/>
      <c r="AI314" s="219" t="s">
        <v>3257</v>
      </c>
      <c r="AJ314" s="218"/>
      <c r="AK314" s="218"/>
      <c r="AL314" s="218"/>
      <c r="AM314" s="218"/>
      <c r="AN314" s="230">
        <f t="shared" si="13"/>
        <v>75</v>
      </c>
      <c r="AO314" s="220">
        <v>119.29233695613951</v>
      </c>
      <c r="AP314" s="226">
        <f t="shared" si="14"/>
        <v>25</v>
      </c>
      <c r="AQ314" s="227">
        <v>50</v>
      </c>
    </row>
    <row r="315" spans="1:43" ht="17.25">
      <c r="A315" s="160" t="s">
        <v>600</v>
      </c>
      <c r="B315" s="161">
        <v>431445</v>
      </c>
      <c r="C315" s="162">
        <v>0.3619584631838642</v>
      </c>
      <c r="D315" s="163">
        <v>2601</v>
      </c>
      <c r="E315" s="164">
        <v>0.0017042542386717832</v>
      </c>
      <c r="F315" s="165">
        <v>2653.06</v>
      </c>
      <c r="G315" s="169">
        <f>B_DADOS1!$B$4*B_DADOS!E315</f>
        <v>4090.21017281228</v>
      </c>
      <c r="H315" s="178">
        <f t="shared" si="12"/>
        <v>6743.270172812279</v>
      </c>
      <c r="I315" s="179" t="s">
        <v>418</v>
      </c>
      <c r="J315" s="222" t="s">
        <v>3842</v>
      </c>
      <c r="K315" s="181" t="s">
        <v>4153</v>
      </c>
      <c r="L315" s="182" t="s">
        <v>954</v>
      </c>
      <c r="M315" s="182" t="s">
        <v>3843</v>
      </c>
      <c r="N315" s="182" t="s">
        <v>3844</v>
      </c>
      <c r="O315" s="183" t="s">
        <v>3845</v>
      </c>
      <c r="P315" s="184" t="s">
        <v>104</v>
      </c>
      <c r="Q315" s="185" t="s">
        <v>521</v>
      </c>
      <c r="R315" s="186">
        <v>1922</v>
      </c>
      <c r="S315" s="187" t="s">
        <v>4010</v>
      </c>
      <c r="T315" s="187" t="s">
        <v>3255</v>
      </c>
      <c r="U315" s="188">
        <v>55</v>
      </c>
      <c r="V315" s="179" t="s">
        <v>1298</v>
      </c>
      <c r="W315" s="187" t="s">
        <v>3845</v>
      </c>
      <c r="X315" s="189">
        <v>98345000</v>
      </c>
      <c r="Y315" s="190"/>
      <c r="Z315" s="210">
        <v>13779899000134</v>
      </c>
      <c r="AA315" s="217"/>
      <c r="AB315" s="218"/>
      <c r="AC315" s="218"/>
      <c r="AD315" s="218"/>
      <c r="AE315" s="218"/>
      <c r="AF315" s="219"/>
      <c r="AG315" s="218"/>
      <c r="AH315" s="218"/>
      <c r="AI315" s="219" t="s">
        <v>3257</v>
      </c>
      <c r="AJ315" s="218"/>
      <c r="AK315" s="218"/>
      <c r="AL315" s="218"/>
      <c r="AM315" s="218"/>
      <c r="AN315" s="230">
        <f t="shared" si="13"/>
        <v>117</v>
      </c>
      <c r="AO315" s="220">
        <v>187.94271354101292</v>
      </c>
      <c r="AP315" s="226">
        <f t="shared" si="14"/>
        <v>39</v>
      </c>
      <c r="AQ315" s="227">
        <v>78</v>
      </c>
    </row>
    <row r="316" spans="1:43" ht="17.25">
      <c r="A316" s="160" t="s">
        <v>601</v>
      </c>
      <c r="B316" s="161">
        <v>431446</v>
      </c>
      <c r="C316" s="162">
        <v>0.5573920302938757</v>
      </c>
      <c r="D316" s="163">
        <v>2207</v>
      </c>
      <c r="E316" s="164">
        <v>0.0025605643765535834</v>
      </c>
      <c r="F316" s="165">
        <v>2653.06</v>
      </c>
      <c r="G316" s="169">
        <f>B_DADOS1!$B$4*B_DADOS!E316</f>
        <v>6145.3545037286</v>
      </c>
      <c r="H316" s="178">
        <f t="shared" si="12"/>
        <v>8798.4145037286</v>
      </c>
      <c r="I316" s="179" t="s">
        <v>419</v>
      </c>
      <c r="J316" s="222" t="s">
        <v>4607</v>
      </c>
      <c r="K316" s="181" t="s">
        <v>4152</v>
      </c>
      <c r="L316" s="182" t="s">
        <v>955</v>
      </c>
      <c r="M316" s="182" t="s">
        <v>3846</v>
      </c>
      <c r="N316" s="182" t="s">
        <v>3847</v>
      </c>
      <c r="O316" s="183" t="s">
        <v>3848</v>
      </c>
      <c r="P316" s="184" t="s">
        <v>104</v>
      </c>
      <c r="Q316" s="185" t="s">
        <v>522</v>
      </c>
      <c r="R316" s="186">
        <v>1031</v>
      </c>
      <c r="S316" s="187" t="s">
        <v>3263</v>
      </c>
      <c r="T316" s="187" t="s">
        <v>3255</v>
      </c>
      <c r="U316" s="188">
        <v>54</v>
      </c>
      <c r="V316" s="179" t="s">
        <v>1299</v>
      </c>
      <c r="W316" s="187" t="s">
        <v>3848</v>
      </c>
      <c r="X316" s="189">
        <v>95390000</v>
      </c>
      <c r="Y316" s="190"/>
      <c r="Z316" s="210">
        <v>13685674000119</v>
      </c>
      <c r="AA316" s="217"/>
      <c r="AB316" s="218"/>
      <c r="AC316" s="218"/>
      <c r="AD316" s="218"/>
      <c r="AE316" s="218"/>
      <c r="AF316" s="219"/>
      <c r="AG316" s="218"/>
      <c r="AH316" s="218"/>
      <c r="AI316" s="219" t="s">
        <v>3257</v>
      </c>
      <c r="AJ316" s="218"/>
      <c r="AK316" s="218"/>
      <c r="AL316" s="218"/>
      <c r="AM316" s="218"/>
      <c r="AN316" s="230">
        <f t="shared" si="13"/>
        <v>78</v>
      </c>
      <c r="AO316" s="220">
        <v>123.69376404578564</v>
      </c>
      <c r="AP316" s="226">
        <f t="shared" si="14"/>
        <v>26</v>
      </c>
      <c r="AQ316" s="227">
        <v>52</v>
      </c>
    </row>
    <row r="317" spans="1:43" ht="17.25">
      <c r="A317" s="160" t="s">
        <v>602</v>
      </c>
      <c r="B317" s="161">
        <v>431447</v>
      </c>
      <c r="C317" s="162">
        <v>0.4374898947887494</v>
      </c>
      <c r="D317" s="163">
        <v>4272</v>
      </c>
      <c r="E317" s="164">
        <v>0.0022190511195882656</v>
      </c>
      <c r="F317" s="165">
        <v>2653.06</v>
      </c>
      <c r="G317" s="169">
        <f>B_DADOS1!$B$4*B_DADOS!E317</f>
        <v>5325.7226870118375</v>
      </c>
      <c r="H317" s="178">
        <f t="shared" si="12"/>
        <v>7978.782687011837</v>
      </c>
      <c r="I317" s="179" t="s">
        <v>420</v>
      </c>
      <c r="J317" s="222" t="s">
        <v>4608</v>
      </c>
      <c r="K317" s="181" t="s">
        <v>4153</v>
      </c>
      <c r="L317" s="182" t="s">
        <v>956</v>
      </c>
      <c r="M317" s="182" t="s">
        <v>3849</v>
      </c>
      <c r="N317" s="182" t="s">
        <v>3850</v>
      </c>
      <c r="O317" s="183" t="s">
        <v>3851</v>
      </c>
      <c r="P317" s="184" t="s">
        <v>104</v>
      </c>
      <c r="Q317" s="185" t="s">
        <v>523</v>
      </c>
      <c r="R317" s="186">
        <v>2691</v>
      </c>
      <c r="S317" s="187"/>
      <c r="T317" s="187" t="s">
        <v>3255</v>
      </c>
      <c r="U317" s="188">
        <v>55</v>
      </c>
      <c r="V317" s="179" t="s">
        <v>1300</v>
      </c>
      <c r="W317" s="187" t="s">
        <v>3851</v>
      </c>
      <c r="X317" s="189">
        <v>98150000</v>
      </c>
      <c r="Y317" s="190"/>
      <c r="Z317" s="210">
        <v>14344748000116</v>
      </c>
      <c r="AA317" s="217"/>
      <c r="AB317" s="218"/>
      <c r="AC317" s="218"/>
      <c r="AD317" s="218"/>
      <c r="AE317" s="218"/>
      <c r="AF317" s="219"/>
      <c r="AG317" s="218"/>
      <c r="AH317" s="218"/>
      <c r="AI317" s="219" t="s">
        <v>3257</v>
      </c>
      <c r="AJ317" s="218"/>
      <c r="AK317" s="218"/>
      <c r="AL317" s="218"/>
      <c r="AM317" s="218"/>
      <c r="AN317" s="230">
        <f t="shared" si="13"/>
        <v>81</v>
      </c>
      <c r="AO317" s="220">
        <v>128.40924419363407</v>
      </c>
      <c r="AP317" s="226">
        <f t="shared" si="14"/>
        <v>27</v>
      </c>
      <c r="AQ317" s="227">
        <v>54</v>
      </c>
    </row>
    <row r="318" spans="1:43" ht="17.25">
      <c r="A318" s="160" t="s">
        <v>603</v>
      </c>
      <c r="B318" s="161">
        <v>431449</v>
      </c>
      <c r="C318" s="162">
        <v>0.3748401574331522</v>
      </c>
      <c r="D318" s="163">
        <v>4345</v>
      </c>
      <c r="E318" s="164">
        <v>0.0019061153252220618</v>
      </c>
      <c r="F318" s="165">
        <v>2653.06</v>
      </c>
      <c r="G318" s="169">
        <f>B_DADOS1!$B$4*B_DADOS!E318</f>
        <v>4574.676780532948</v>
      </c>
      <c r="H318" s="178">
        <f t="shared" si="12"/>
        <v>7227.736780532949</v>
      </c>
      <c r="I318" s="179" t="s">
        <v>421</v>
      </c>
      <c r="J318" s="222" t="s">
        <v>4609</v>
      </c>
      <c r="K318" s="181" t="s">
        <v>4153</v>
      </c>
      <c r="L318" s="182" t="s">
        <v>957</v>
      </c>
      <c r="M318" s="182" t="s">
        <v>3852</v>
      </c>
      <c r="N318" s="182" t="s">
        <v>3853</v>
      </c>
      <c r="O318" s="183" t="s">
        <v>3854</v>
      </c>
      <c r="P318" s="184" t="s">
        <v>104</v>
      </c>
      <c r="Q318" s="185" t="s">
        <v>524</v>
      </c>
      <c r="R318" s="186">
        <v>513</v>
      </c>
      <c r="S318" s="187" t="s">
        <v>3855</v>
      </c>
      <c r="T318" s="187" t="s">
        <v>3255</v>
      </c>
      <c r="U318" s="188">
        <v>55</v>
      </c>
      <c r="V318" s="179" t="s">
        <v>1301</v>
      </c>
      <c r="W318" s="187" t="s">
        <v>3854</v>
      </c>
      <c r="X318" s="189">
        <v>98435000</v>
      </c>
      <c r="Y318" s="190"/>
      <c r="Z318" s="210">
        <v>14372847000101</v>
      </c>
      <c r="AA318" s="217"/>
      <c r="AB318" s="218"/>
      <c r="AC318" s="218"/>
      <c r="AD318" s="218"/>
      <c r="AE318" s="218"/>
      <c r="AF318" s="219"/>
      <c r="AG318" s="218"/>
      <c r="AH318" s="218"/>
      <c r="AI318" s="219" t="s">
        <v>3257</v>
      </c>
      <c r="AJ318" s="218"/>
      <c r="AK318" s="218"/>
      <c r="AL318" s="218"/>
      <c r="AM318" s="218"/>
      <c r="AN318" s="230">
        <f t="shared" si="13"/>
        <v>142.5</v>
      </c>
      <c r="AO318" s="220">
        <v>227.5624503458025</v>
      </c>
      <c r="AP318" s="226">
        <f t="shared" si="14"/>
        <v>47.5</v>
      </c>
      <c r="AQ318" s="227">
        <v>95</v>
      </c>
    </row>
    <row r="319" spans="1:43" ht="17.25">
      <c r="A319" s="160" t="s">
        <v>604</v>
      </c>
      <c r="B319" s="161">
        <v>431450</v>
      </c>
      <c r="C319" s="162">
        <v>0.4092351044127069</v>
      </c>
      <c r="D319" s="163">
        <v>12158</v>
      </c>
      <c r="E319" s="164">
        <v>0.0024283249154759537</v>
      </c>
      <c r="F319" s="165">
        <v>2653.06</v>
      </c>
      <c r="G319" s="169">
        <f>B_DADOS1!$B$4*B_DADOS!E319</f>
        <v>5827.979797142289</v>
      </c>
      <c r="H319" s="178">
        <f t="shared" si="12"/>
        <v>8481.039797142288</v>
      </c>
      <c r="I319" s="179" t="s">
        <v>422</v>
      </c>
      <c r="J319" s="222" t="s">
        <v>4610</v>
      </c>
      <c r="K319" s="181" t="s">
        <v>4151</v>
      </c>
      <c r="L319" s="182" t="s">
        <v>958</v>
      </c>
      <c r="M319" s="182" t="s">
        <v>3856</v>
      </c>
      <c r="N319" s="182" t="s">
        <v>3857</v>
      </c>
      <c r="O319" s="183" t="s">
        <v>3858</v>
      </c>
      <c r="P319" s="184" t="s">
        <v>104</v>
      </c>
      <c r="Q319" s="185" t="s">
        <v>525</v>
      </c>
      <c r="R319" s="186">
        <v>561</v>
      </c>
      <c r="S319" s="187"/>
      <c r="T319" s="187" t="s">
        <v>3255</v>
      </c>
      <c r="U319" s="188">
        <v>53</v>
      </c>
      <c r="V319" s="179" t="s">
        <v>1302</v>
      </c>
      <c r="W319" s="187" t="s">
        <v>3858</v>
      </c>
      <c r="X319" s="189">
        <v>96470000</v>
      </c>
      <c r="Y319" s="190"/>
      <c r="Z319" s="210">
        <v>14567873000195</v>
      </c>
      <c r="AA319" s="217"/>
      <c r="AB319" s="218"/>
      <c r="AC319" s="218"/>
      <c r="AD319" s="218"/>
      <c r="AE319" s="218"/>
      <c r="AF319" s="219"/>
      <c r="AG319" s="218"/>
      <c r="AH319" s="218"/>
      <c r="AI319" s="219" t="s">
        <v>3257</v>
      </c>
      <c r="AJ319" s="218"/>
      <c r="AK319" s="218"/>
      <c r="AL319" s="218"/>
      <c r="AM319" s="218"/>
      <c r="AN319" s="230">
        <f t="shared" si="13"/>
        <v>163.5</v>
      </c>
      <c r="AO319" s="220">
        <v>261.48524151068017</v>
      </c>
      <c r="AP319" s="226">
        <f t="shared" si="14"/>
        <v>54.5</v>
      </c>
      <c r="AQ319" s="227">
        <v>109</v>
      </c>
    </row>
    <row r="320" spans="1:43" ht="17.25">
      <c r="A320" s="160" t="s">
        <v>605</v>
      </c>
      <c r="B320" s="161"/>
      <c r="C320" s="162"/>
      <c r="D320" s="163"/>
      <c r="E320" s="164"/>
      <c r="F320" s="165"/>
      <c r="G320" s="169">
        <f>B_DADOS1!$B$4*B_DADOS!E320</f>
        <v>0</v>
      </c>
      <c r="H320" s="178">
        <f t="shared" si="12"/>
        <v>0</v>
      </c>
      <c r="I320" s="179" t="s">
        <v>423</v>
      </c>
      <c r="J320" s="222" t="s">
        <v>4611</v>
      </c>
      <c r="K320" s="181" t="s">
        <v>4152</v>
      </c>
      <c r="L320" s="182" t="s">
        <v>959</v>
      </c>
      <c r="M320" s="182"/>
      <c r="N320" s="182"/>
      <c r="O320" s="183"/>
      <c r="P320" s="184" t="s">
        <v>104</v>
      </c>
      <c r="Q320" s="185"/>
      <c r="R320" s="186"/>
      <c r="S320" s="187"/>
      <c r="T320" s="187"/>
      <c r="U320" s="188"/>
      <c r="V320" s="179" t="s">
        <v>3412</v>
      </c>
      <c r="W320" s="187"/>
      <c r="X320" s="189"/>
      <c r="Y320" s="190"/>
      <c r="Z320" s="210"/>
      <c r="AA320" s="217"/>
      <c r="AB320" s="218"/>
      <c r="AC320" s="218"/>
      <c r="AD320" s="218"/>
      <c r="AE320" s="218"/>
      <c r="AF320" s="219"/>
      <c r="AG320" s="218"/>
      <c r="AH320" s="218"/>
      <c r="AI320" s="219"/>
      <c r="AJ320" s="218"/>
      <c r="AK320" s="218"/>
      <c r="AL320" s="218"/>
      <c r="AM320" s="218"/>
      <c r="AN320" s="230">
        <f t="shared" si="13"/>
        <v>0</v>
      </c>
      <c r="AO320" s="220"/>
      <c r="AP320" s="226">
        <f t="shared" si="14"/>
        <v>0</v>
      </c>
      <c r="AQ320" s="227"/>
    </row>
    <row r="321" spans="1:43" ht="17.25">
      <c r="A321" s="160" t="s">
        <v>606</v>
      </c>
      <c r="B321" s="161">
        <v>431455</v>
      </c>
      <c r="C321" s="162">
        <v>0.436403426022279</v>
      </c>
      <c r="D321" s="163">
        <v>2619</v>
      </c>
      <c r="E321" s="164">
        <v>0.0020568994902008925</v>
      </c>
      <c r="F321" s="165">
        <v>2653.06</v>
      </c>
      <c r="G321" s="169">
        <f>B_DADOS1!$B$4*B_DADOS!E321</f>
        <v>4936.558776482142</v>
      </c>
      <c r="H321" s="178">
        <f t="shared" si="12"/>
        <v>7589.6187764821425</v>
      </c>
      <c r="I321" s="179" t="s">
        <v>424</v>
      </c>
      <c r="J321" s="222" t="s">
        <v>4612</v>
      </c>
      <c r="K321" s="181" t="s">
        <v>4153</v>
      </c>
      <c r="L321" s="182" t="s">
        <v>960</v>
      </c>
      <c r="M321" s="182" t="s">
        <v>3859</v>
      </c>
      <c r="N321" s="182" t="s">
        <v>3860</v>
      </c>
      <c r="O321" s="183" t="s">
        <v>3861</v>
      </c>
      <c r="P321" s="184" t="s">
        <v>104</v>
      </c>
      <c r="Q321" s="185" t="s">
        <v>526</v>
      </c>
      <c r="R321" s="186">
        <v>562</v>
      </c>
      <c r="S321" s="187" t="s">
        <v>3198</v>
      </c>
      <c r="T321" s="187" t="s">
        <v>3255</v>
      </c>
      <c r="U321" s="188">
        <v>55</v>
      </c>
      <c r="V321" s="179" t="s">
        <v>1303</v>
      </c>
      <c r="W321" s="187" t="s">
        <v>3861</v>
      </c>
      <c r="X321" s="189">
        <v>97885000</v>
      </c>
      <c r="Y321" s="190"/>
      <c r="Z321" s="210">
        <v>14264602000160</v>
      </c>
      <c r="AA321" s="217"/>
      <c r="AB321" s="218"/>
      <c r="AC321" s="218"/>
      <c r="AD321" s="218"/>
      <c r="AE321" s="218"/>
      <c r="AF321" s="219"/>
      <c r="AG321" s="218"/>
      <c r="AH321" s="218"/>
      <c r="AI321" s="219" t="s">
        <v>3257</v>
      </c>
      <c r="AJ321" s="218"/>
      <c r="AK321" s="218"/>
      <c r="AL321" s="218"/>
      <c r="AM321" s="218"/>
      <c r="AN321" s="230">
        <f t="shared" si="13"/>
        <v>123</v>
      </c>
      <c r="AO321" s="220">
        <v>197.91414479962478</v>
      </c>
      <c r="AP321" s="226">
        <f t="shared" si="14"/>
        <v>41</v>
      </c>
      <c r="AQ321" s="227">
        <v>82</v>
      </c>
    </row>
    <row r="322" spans="1:43" ht="17.25">
      <c r="A322" s="160" t="s">
        <v>607</v>
      </c>
      <c r="B322" s="161">
        <v>431460</v>
      </c>
      <c r="C322" s="162">
        <v>0.4995693514768165</v>
      </c>
      <c r="D322" s="163">
        <v>19496</v>
      </c>
      <c r="E322" s="164">
        <v>0.003181941628429171</v>
      </c>
      <c r="F322" s="165">
        <v>2653.06</v>
      </c>
      <c r="G322" s="169">
        <f>B_DADOS1!$B$4*B_DADOS!E322</f>
        <v>7636.65990823001</v>
      </c>
      <c r="H322" s="178">
        <f t="shared" si="12"/>
        <v>10289.71990823001</v>
      </c>
      <c r="I322" s="179" t="s">
        <v>425</v>
      </c>
      <c r="J322" s="222" t="s">
        <v>4626</v>
      </c>
      <c r="K322" s="181" t="s">
        <v>4151</v>
      </c>
      <c r="L322" s="182" t="s">
        <v>961</v>
      </c>
      <c r="M322" s="182" t="s">
        <v>3862</v>
      </c>
      <c r="N322" s="182" t="s">
        <v>3863</v>
      </c>
      <c r="O322" s="183" t="s">
        <v>3864</v>
      </c>
      <c r="P322" s="184" t="s">
        <v>104</v>
      </c>
      <c r="Q322" s="185" t="s">
        <v>527</v>
      </c>
      <c r="R322" s="186">
        <v>255</v>
      </c>
      <c r="S322" s="187" t="s">
        <v>3258</v>
      </c>
      <c r="T322" s="187" t="s">
        <v>3255</v>
      </c>
      <c r="U322" s="188">
        <v>53</v>
      </c>
      <c r="V322" s="179" t="s">
        <v>1304</v>
      </c>
      <c r="W322" s="187" t="s">
        <v>3864</v>
      </c>
      <c r="X322" s="189">
        <v>96490000</v>
      </c>
      <c r="Y322" s="190"/>
      <c r="Z322" s="210">
        <v>14798209000157</v>
      </c>
      <c r="AA322" s="217"/>
      <c r="AB322" s="218"/>
      <c r="AC322" s="218"/>
      <c r="AD322" s="218"/>
      <c r="AE322" s="218"/>
      <c r="AF322" s="219"/>
      <c r="AG322" s="218"/>
      <c r="AH322" s="218"/>
      <c r="AI322" s="219" t="s">
        <v>3257</v>
      </c>
      <c r="AJ322" s="218"/>
      <c r="AK322" s="218"/>
      <c r="AL322" s="218"/>
      <c r="AM322" s="218"/>
      <c r="AN322" s="230">
        <f t="shared" si="13"/>
        <v>174</v>
      </c>
      <c r="AO322" s="220">
        <v>278.7980531109743</v>
      </c>
      <c r="AP322" s="226">
        <f t="shared" si="14"/>
        <v>58</v>
      </c>
      <c r="AQ322" s="227">
        <v>116</v>
      </c>
    </row>
    <row r="323" spans="1:43" ht="17.25">
      <c r="A323" s="160" t="s">
        <v>608</v>
      </c>
      <c r="B323" s="161">
        <v>431470</v>
      </c>
      <c r="C323" s="162">
        <v>0.37610082332956263</v>
      </c>
      <c r="D323" s="163">
        <v>10426</v>
      </c>
      <c r="E323" s="164">
        <v>0.002180853721048723</v>
      </c>
      <c r="F323" s="165">
        <v>2653.06</v>
      </c>
      <c r="G323" s="169">
        <f>B_DADOS1!$B$4*B_DADOS!E323</f>
        <v>5234.048930516935</v>
      </c>
      <c r="H323" s="178">
        <f aca="true" t="shared" si="15" ref="H323:H386">F323+G323</f>
        <v>7887.108930516935</v>
      </c>
      <c r="I323" s="179" t="s">
        <v>426</v>
      </c>
      <c r="J323" s="222" t="s">
        <v>3865</v>
      </c>
      <c r="K323" s="181" t="s">
        <v>4153</v>
      </c>
      <c r="L323" s="182" t="s">
        <v>962</v>
      </c>
      <c r="M323" s="182" t="s">
        <v>3866</v>
      </c>
      <c r="N323" s="182" t="s">
        <v>3867</v>
      </c>
      <c r="O323" s="183" t="s">
        <v>3868</v>
      </c>
      <c r="P323" s="184" t="s">
        <v>104</v>
      </c>
      <c r="Q323" s="185" t="s">
        <v>528</v>
      </c>
      <c r="R323" s="186">
        <v>732</v>
      </c>
      <c r="S323" s="187" t="s">
        <v>3258</v>
      </c>
      <c r="T323" s="187" t="s">
        <v>3255</v>
      </c>
      <c r="U323" s="188">
        <v>55</v>
      </c>
      <c r="V323" s="179" t="s">
        <v>1305</v>
      </c>
      <c r="W323" s="187" t="s">
        <v>3868</v>
      </c>
      <c r="X323" s="189">
        <v>98470000</v>
      </c>
      <c r="Y323" s="190"/>
      <c r="Z323" s="210">
        <v>13901607000194</v>
      </c>
      <c r="AA323" s="217"/>
      <c r="AB323" s="218"/>
      <c r="AC323" s="218"/>
      <c r="AD323" s="218"/>
      <c r="AE323" s="218"/>
      <c r="AF323" s="219"/>
      <c r="AG323" s="218"/>
      <c r="AH323" s="218"/>
      <c r="AI323" s="219" t="s">
        <v>3257</v>
      </c>
      <c r="AJ323" s="218"/>
      <c r="AK323" s="218"/>
      <c r="AL323" s="218"/>
      <c r="AM323" s="218"/>
      <c r="AN323" s="230">
        <f t="shared" si="13"/>
        <v>189</v>
      </c>
      <c r="AO323" s="220">
        <v>303.58502310388934</v>
      </c>
      <c r="AP323" s="226">
        <f t="shared" si="14"/>
        <v>63</v>
      </c>
      <c r="AQ323" s="227">
        <v>126</v>
      </c>
    </row>
    <row r="324" spans="1:43" ht="17.25">
      <c r="A324" s="160" t="s">
        <v>609</v>
      </c>
      <c r="B324" s="161">
        <v>431475</v>
      </c>
      <c r="C324" s="162">
        <v>0.31394835688770856</v>
      </c>
      <c r="D324" s="163">
        <v>2032</v>
      </c>
      <c r="E324" s="164">
        <v>0.001424463627456382</v>
      </c>
      <c r="F324" s="165">
        <v>2653.06</v>
      </c>
      <c r="G324" s="169">
        <f>B_DADOS1!$B$4*B_DADOS!E324</f>
        <v>3418.7127058953165</v>
      </c>
      <c r="H324" s="178">
        <f t="shared" si="15"/>
        <v>6071.772705895317</v>
      </c>
      <c r="I324" s="179" t="s">
        <v>427</v>
      </c>
      <c r="J324" s="222" t="s">
        <v>4613</v>
      </c>
      <c r="K324" s="181" t="s">
        <v>4154</v>
      </c>
      <c r="L324" s="182" t="s">
        <v>963</v>
      </c>
      <c r="M324" s="182" t="s">
        <v>3869</v>
      </c>
      <c r="N324" s="182" t="s">
        <v>3870</v>
      </c>
      <c r="O324" s="183" t="s">
        <v>3871</v>
      </c>
      <c r="P324" s="184" t="s">
        <v>104</v>
      </c>
      <c r="Q324" s="185" t="s">
        <v>529</v>
      </c>
      <c r="R324" s="186">
        <v>1213</v>
      </c>
      <c r="S324" s="187" t="s">
        <v>3258</v>
      </c>
      <c r="T324" s="187" t="s">
        <v>3255</v>
      </c>
      <c r="U324" s="188">
        <v>51</v>
      </c>
      <c r="V324" s="179" t="s">
        <v>1306</v>
      </c>
      <c r="W324" s="187" t="s">
        <v>3871</v>
      </c>
      <c r="X324" s="189">
        <v>95740000</v>
      </c>
      <c r="Y324" s="190"/>
      <c r="Z324" s="210">
        <v>11325327000150</v>
      </c>
      <c r="AA324" s="217"/>
      <c r="AB324" s="218"/>
      <c r="AC324" s="218"/>
      <c r="AD324" s="218"/>
      <c r="AE324" s="218"/>
      <c r="AF324" s="219"/>
      <c r="AG324" s="218"/>
      <c r="AH324" s="218"/>
      <c r="AI324" s="219" t="s">
        <v>3257</v>
      </c>
      <c r="AJ324" s="218"/>
      <c r="AK324" s="218"/>
      <c r="AL324" s="218"/>
      <c r="AM324" s="218"/>
      <c r="AN324" s="230">
        <f aca="true" t="shared" si="16" ref="AN324:AN387">AP324+AQ324</f>
        <v>37.5</v>
      </c>
      <c r="AO324" s="220">
        <v>60.22398708446848</v>
      </c>
      <c r="AP324" s="226">
        <f aca="true" t="shared" si="17" ref="AP324:AP387">AQ324*50%</f>
        <v>12.5</v>
      </c>
      <c r="AQ324" s="227">
        <v>25</v>
      </c>
    </row>
    <row r="325" spans="1:43" ht="17.25">
      <c r="A325" s="160" t="s">
        <v>610</v>
      </c>
      <c r="B325" s="161">
        <v>431477</v>
      </c>
      <c r="C325" s="162">
        <v>0.36758438299751833</v>
      </c>
      <c r="D325" s="163">
        <v>3784</v>
      </c>
      <c r="E325" s="164">
        <v>0.001830856538769728</v>
      </c>
      <c r="F325" s="165">
        <v>2653.06</v>
      </c>
      <c r="G325" s="169">
        <f>B_DADOS1!$B$4*B_DADOS!E325</f>
        <v>4394.055693047347</v>
      </c>
      <c r="H325" s="178">
        <f t="shared" si="15"/>
        <v>7047.115693047346</v>
      </c>
      <c r="I325" s="179" t="s">
        <v>428</v>
      </c>
      <c r="J325" s="222" t="s">
        <v>3872</v>
      </c>
      <c r="K325" s="181" t="s">
        <v>4152</v>
      </c>
      <c r="L325" s="182" t="s">
        <v>964</v>
      </c>
      <c r="M325" s="182" t="s">
        <v>3873</v>
      </c>
      <c r="N325" s="182" t="s">
        <v>3874</v>
      </c>
      <c r="O325" s="183" t="s">
        <v>3875</v>
      </c>
      <c r="P325" s="184" t="s">
        <v>104</v>
      </c>
      <c r="Q325" s="185" t="s">
        <v>530</v>
      </c>
      <c r="R325" s="186">
        <v>1613</v>
      </c>
      <c r="S325" s="187" t="s">
        <v>3258</v>
      </c>
      <c r="T325" s="187" t="s">
        <v>3255</v>
      </c>
      <c r="U325" s="188">
        <v>54</v>
      </c>
      <c r="V325" s="179" t="s">
        <v>1307</v>
      </c>
      <c r="W325" s="187" t="s">
        <v>3875</v>
      </c>
      <c r="X325" s="189">
        <v>99190000</v>
      </c>
      <c r="Y325" s="190"/>
      <c r="Z325" s="210">
        <v>14387239000170</v>
      </c>
      <c r="AA325" s="217"/>
      <c r="AB325" s="218"/>
      <c r="AC325" s="218"/>
      <c r="AD325" s="218"/>
      <c r="AE325" s="218"/>
      <c r="AF325" s="219"/>
      <c r="AG325" s="218"/>
      <c r="AH325" s="218"/>
      <c r="AI325" s="219" t="s">
        <v>3257</v>
      </c>
      <c r="AJ325" s="218"/>
      <c r="AK325" s="218"/>
      <c r="AL325" s="218"/>
      <c r="AM325" s="218"/>
      <c r="AN325" s="230">
        <f t="shared" si="16"/>
        <v>139.5</v>
      </c>
      <c r="AO325" s="220">
        <v>222.32804434721967</v>
      </c>
      <c r="AP325" s="226">
        <f t="shared" si="17"/>
        <v>46.5</v>
      </c>
      <c r="AQ325" s="227">
        <v>93</v>
      </c>
    </row>
    <row r="326" spans="1:43" ht="17.25">
      <c r="A326" s="160" t="s">
        <v>611</v>
      </c>
      <c r="B326" s="161">
        <v>431478</v>
      </c>
      <c r="C326" s="162">
        <v>0.27219520266285285</v>
      </c>
      <c r="D326" s="163">
        <v>1618</v>
      </c>
      <c r="E326" s="164">
        <v>0.0011935258747646667</v>
      </c>
      <c r="F326" s="165">
        <v>2653.06</v>
      </c>
      <c r="G326" s="169">
        <f>B_DADOS1!$B$4*B_DADOS!E326</f>
        <v>2864.4620994352</v>
      </c>
      <c r="H326" s="178">
        <f t="shared" si="15"/>
        <v>5517.5220994352</v>
      </c>
      <c r="I326" s="179" t="s">
        <v>429</v>
      </c>
      <c r="J326" s="222" t="s">
        <v>3876</v>
      </c>
      <c r="K326" s="181" t="s">
        <v>4152</v>
      </c>
      <c r="L326" s="182" t="s">
        <v>965</v>
      </c>
      <c r="M326" s="182" t="s">
        <v>3877</v>
      </c>
      <c r="N326" s="182" t="s">
        <v>3878</v>
      </c>
      <c r="O326" s="183" t="s">
        <v>3879</v>
      </c>
      <c r="P326" s="184" t="s">
        <v>104</v>
      </c>
      <c r="Q326" s="185" t="s">
        <v>531</v>
      </c>
      <c r="R326" s="186">
        <v>299</v>
      </c>
      <c r="S326" s="187" t="s">
        <v>3258</v>
      </c>
      <c r="T326" s="187" t="s">
        <v>3255</v>
      </c>
      <c r="U326" s="188">
        <v>54</v>
      </c>
      <c r="V326" s="179" t="s">
        <v>1308</v>
      </c>
      <c r="W326" s="187" t="s">
        <v>3879</v>
      </c>
      <c r="X326" s="189">
        <v>99735000</v>
      </c>
      <c r="Y326" s="190"/>
      <c r="Z326" s="210">
        <v>13891628000176</v>
      </c>
      <c r="AA326" s="217"/>
      <c r="AB326" s="218"/>
      <c r="AC326" s="218"/>
      <c r="AD326" s="218"/>
      <c r="AE326" s="218"/>
      <c r="AF326" s="219"/>
      <c r="AG326" s="218"/>
      <c r="AH326" s="218"/>
      <c r="AI326" s="219" t="s">
        <v>3257</v>
      </c>
      <c r="AJ326" s="218"/>
      <c r="AK326" s="218"/>
      <c r="AL326" s="218"/>
      <c r="AM326" s="218"/>
      <c r="AN326" s="230">
        <f t="shared" si="16"/>
        <v>103.5</v>
      </c>
      <c r="AO326" s="220">
        <v>164.48546410047163</v>
      </c>
      <c r="AP326" s="226">
        <f t="shared" si="17"/>
        <v>34.5</v>
      </c>
      <c r="AQ326" s="227">
        <v>69</v>
      </c>
    </row>
    <row r="327" spans="1:43" ht="17.25">
      <c r="A327" s="160" t="s">
        <v>612</v>
      </c>
      <c r="B327" s="161">
        <v>431480</v>
      </c>
      <c r="C327" s="162">
        <v>0.37987631675105155</v>
      </c>
      <c r="D327" s="163">
        <v>33874</v>
      </c>
      <c r="E327" s="164">
        <v>0.0026286138105955214</v>
      </c>
      <c r="F327" s="165">
        <v>2653.06</v>
      </c>
      <c r="G327" s="169">
        <f>B_DADOS1!$B$4*B_DADOS!E327</f>
        <v>6308.673145429251</v>
      </c>
      <c r="H327" s="178">
        <f t="shared" si="15"/>
        <v>8961.73314542925</v>
      </c>
      <c r="I327" s="179" t="s">
        <v>430</v>
      </c>
      <c r="J327" s="222" t="s">
        <v>4614</v>
      </c>
      <c r="K327" s="181" t="s">
        <v>4154</v>
      </c>
      <c r="L327" s="182" t="s">
        <v>966</v>
      </c>
      <c r="M327" s="182" t="s">
        <v>3880</v>
      </c>
      <c r="N327" s="182" t="s">
        <v>3881</v>
      </c>
      <c r="O327" s="183" t="s">
        <v>3882</v>
      </c>
      <c r="P327" s="184" t="s">
        <v>104</v>
      </c>
      <c r="Q327" s="185" t="s">
        <v>532</v>
      </c>
      <c r="R327" s="186">
        <v>229</v>
      </c>
      <c r="S327" s="187"/>
      <c r="T327" s="187" t="s">
        <v>3255</v>
      </c>
      <c r="U327" s="188">
        <v>51</v>
      </c>
      <c r="V327" s="179" t="s">
        <v>1309</v>
      </c>
      <c r="W327" s="187" t="s">
        <v>3882</v>
      </c>
      <c r="X327" s="189">
        <v>93180000</v>
      </c>
      <c r="Y327" s="190"/>
      <c r="Z327" s="210">
        <v>15242127000194</v>
      </c>
      <c r="AA327" s="217"/>
      <c r="AB327" s="218"/>
      <c r="AC327" s="218"/>
      <c r="AD327" s="218"/>
      <c r="AE327" s="218"/>
      <c r="AF327" s="219"/>
      <c r="AG327" s="218"/>
      <c r="AH327" s="218"/>
      <c r="AI327" s="219" t="s">
        <v>3257</v>
      </c>
      <c r="AJ327" s="218"/>
      <c r="AK327" s="218"/>
      <c r="AL327" s="218"/>
      <c r="AM327" s="218"/>
      <c r="AN327" s="230">
        <f t="shared" si="16"/>
        <v>148.5</v>
      </c>
      <c r="AO327" s="220">
        <v>238.04773552665847</v>
      </c>
      <c r="AP327" s="226">
        <f t="shared" si="17"/>
        <v>49.5</v>
      </c>
      <c r="AQ327" s="227">
        <v>99</v>
      </c>
    </row>
    <row r="328" spans="1:43" ht="17.25">
      <c r="A328" s="160" t="s">
        <v>613</v>
      </c>
      <c r="B328" s="161">
        <v>431490</v>
      </c>
      <c r="C328" s="162">
        <v>0.2976084854830016</v>
      </c>
      <c r="D328" s="163">
        <v>1475717</v>
      </c>
      <c r="E328" s="164">
        <v>0.0036274410732930465</v>
      </c>
      <c r="F328" s="165">
        <v>2653.06</v>
      </c>
      <c r="G328" s="169">
        <f>B_DADOS1!$B$4*B_DADOS!E328</f>
        <v>8705.858575903312</v>
      </c>
      <c r="H328" s="178">
        <f t="shared" si="15"/>
        <v>11358.918575903312</v>
      </c>
      <c r="I328" s="179" t="s">
        <v>431</v>
      </c>
      <c r="J328" s="222" t="s">
        <v>4615</v>
      </c>
      <c r="K328" s="181" t="s">
        <v>4154</v>
      </c>
      <c r="L328" s="182" t="s">
        <v>967</v>
      </c>
      <c r="M328" s="182" t="s">
        <v>3883</v>
      </c>
      <c r="N328" s="182" t="s">
        <v>3884</v>
      </c>
      <c r="O328" s="183" t="s">
        <v>3885</v>
      </c>
      <c r="P328" s="184" t="s">
        <v>104</v>
      </c>
      <c r="Q328" s="185" t="s">
        <v>533</v>
      </c>
      <c r="R328" s="186">
        <v>310</v>
      </c>
      <c r="S328" s="187" t="s">
        <v>3258</v>
      </c>
      <c r="T328" s="187" t="s">
        <v>3886</v>
      </c>
      <c r="U328" s="188">
        <v>51</v>
      </c>
      <c r="V328" s="179" t="s">
        <v>1310</v>
      </c>
      <c r="W328" s="187" t="s">
        <v>3885</v>
      </c>
      <c r="X328" s="189">
        <v>90160090</v>
      </c>
      <c r="Y328" s="190"/>
      <c r="Z328" s="210">
        <v>14579157000128</v>
      </c>
      <c r="AA328" s="217"/>
      <c r="AB328" s="218"/>
      <c r="AC328" s="218"/>
      <c r="AD328" s="218"/>
      <c r="AE328" s="218"/>
      <c r="AF328" s="219"/>
      <c r="AG328" s="218"/>
      <c r="AH328" s="218"/>
      <c r="AI328" s="219" t="s">
        <v>3257</v>
      </c>
      <c r="AJ328" s="218"/>
      <c r="AK328" s="218"/>
      <c r="AL328" s="218"/>
      <c r="AM328" s="218"/>
      <c r="AN328" s="230">
        <f t="shared" si="16"/>
        <v>307.5</v>
      </c>
      <c r="AO328" s="220">
        <v>492.88694397646316</v>
      </c>
      <c r="AP328" s="226">
        <f t="shared" si="17"/>
        <v>102.5</v>
      </c>
      <c r="AQ328" s="227">
        <v>205</v>
      </c>
    </row>
    <row r="329" spans="1:43" ht="17.25">
      <c r="A329" s="160" t="s">
        <v>614</v>
      </c>
      <c r="B329" s="161">
        <v>431500</v>
      </c>
      <c r="C329" s="162">
        <v>0.3603170085873016</v>
      </c>
      <c r="D329" s="163">
        <v>5177</v>
      </c>
      <c r="E329" s="164">
        <v>0.00188105321705623</v>
      </c>
      <c r="F329" s="165">
        <v>2653.06</v>
      </c>
      <c r="G329" s="169">
        <f>B_DADOS1!$B$4*B_DADOS!E329</f>
        <v>4514.5277209349515</v>
      </c>
      <c r="H329" s="178">
        <f t="shared" si="15"/>
        <v>7167.587720934951</v>
      </c>
      <c r="I329" s="179" t="s">
        <v>432</v>
      </c>
      <c r="J329" s="222" t="s">
        <v>4616</v>
      </c>
      <c r="K329" s="181" t="s">
        <v>4153</v>
      </c>
      <c r="L329" s="182" t="s">
        <v>968</v>
      </c>
      <c r="M329" s="182" t="s">
        <v>3887</v>
      </c>
      <c r="N329" s="182" t="s">
        <v>3888</v>
      </c>
      <c r="O329" s="183" t="s">
        <v>3889</v>
      </c>
      <c r="P329" s="184" t="s">
        <v>104</v>
      </c>
      <c r="Q329" s="185" t="s">
        <v>534</v>
      </c>
      <c r="R329" s="186">
        <v>204</v>
      </c>
      <c r="S329" s="187" t="s">
        <v>3258</v>
      </c>
      <c r="T329" s="187" t="s">
        <v>3255</v>
      </c>
      <c r="U329" s="188">
        <v>55</v>
      </c>
      <c r="V329" s="179" t="s">
        <v>1311</v>
      </c>
      <c r="W329" s="187" t="s">
        <v>3889</v>
      </c>
      <c r="X329" s="189">
        <v>98980000</v>
      </c>
      <c r="Y329" s="190"/>
      <c r="Z329" s="210">
        <v>14311901000109</v>
      </c>
      <c r="AA329" s="217"/>
      <c r="AB329" s="218"/>
      <c r="AC329" s="218"/>
      <c r="AD329" s="218"/>
      <c r="AE329" s="218"/>
      <c r="AF329" s="219"/>
      <c r="AG329" s="218"/>
      <c r="AH329" s="218"/>
      <c r="AI329" s="219" t="s">
        <v>3257</v>
      </c>
      <c r="AJ329" s="218"/>
      <c r="AK329" s="218"/>
      <c r="AL329" s="218"/>
      <c r="AM329" s="218"/>
      <c r="AN329" s="230">
        <f t="shared" si="16"/>
        <v>123</v>
      </c>
      <c r="AO329" s="220">
        <v>196.3115707700066</v>
      </c>
      <c r="AP329" s="226">
        <f t="shared" si="17"/>
        <v>41</v>
      </c>
      <c r="AQ329" s="227">
        <v>82</v>
      </c>
    </row>
    <row r="330" spans="1:43" ht="17.25">
      <c r="A330" s="160" t="s">
        <v>615</v>
      </c>
      <c r="B330" s="161">
        <v>431505</v>
      </c>
      <c r="C330" s="162">
        <v>0.42030168357051223</v>
      </c>
      <c r="D330" s="163">
        <v>2323</v>
      </c>
      <c r="E330" s="164">
        <v>0.0019456875747334219</v>
      </c>
      <c r="F330" s="165">
        <v>2653.06</v>
      </c>
      <c r="G330" s="169">
        <f>B_DADOS1!$B$4*B_DADOS!E330</f>
        <v>4669.650179360213</v>
      </c>
      <c r="H330" s="178">
        <f t="shared" si="15"/>
        <v>7322.710179360212</v>
      </c>
      <c r="I330" s="179" t="s">
        <v>433</v>
      </c>
      <c r="J330" s="222" t="s">
        <v>4617</v>
      </c>
      <c r="K330" s="181" t="s">
        <v>4153</v>
      </c>
      <c r="L330" s="182" t="s">
        <v>969</v>
      </c>
      <c r="M330" s="182" t="s">
        <v>3890</v>
      </c>
      <c r="N330" s="182" t="s">
        <v>3891</v>
      </c>
      <c r="O330" s="183" t="s">
        <v>3892</v>
      </c>
      <c r="P330" s="184" t="s">
        <v>104</v>
      </c>
      <c r="Q330" s="185" t="s">
        <v>535</v>
      </c>
      <c r="R330" s="186">
        <v>155</v>
      </c>
      <c r="S330" s="187" t="s">
        <v>3258</v>
      </c>
      <c r="T330" s="187" t="s">
        <v>3255</v>
      </c>
      <c r="U330" s="188">
        <v>55</v>
      </c>
      <c r="V330" s="179" t="s">
        <v>1312</v>
      </c>
      <c r="W330" s="187" t="s">
        <v>3892</v>
      </c>
      <c r="X330" s="189">
        <v>98947000</v>
      </c>
      <c r="Y330" s="190"/>
      <c r="Z330" s="210">
        <v>14309761000134</v>
      </c>
      <c r="AA330" s="217"/>
      <c r="AB330" s="218"/>
      <c r="AC330" s="218"/>
      <c r="AD330" s="218"/>
      <c r="AE330" s="218"/>
      <c r="AF330" s="219"/>
      <c r="AG330" s="218"/>
      <c r="AH330" s="218"/>
      <c r="AI330" s="219" t="s">
        <v>3257</v>
      </c>
      <c r="AJ330" s="218"/>
      <c r="AK330" s="218"/>
      <c r="AL330" s="218"/>
      <c r="AM330" s="218"/>
      <c r="AN330" s="230">
        <f t="shared" si="16"/>
        <v>84</v>
      </c>
      <c r="AO330" s="220">
        <v>134.89108762585158</v>
      </c>
      <c r="AP330" s="226">
        <f t="shared" si="17"/>
        <v>28</v>
      </c>
      <c r="AQ330" s="227">
        <v>56</v>
      </c>
    </row>
    <row r="331" spans="1:43" ht="17.25">
      <c r="A331" s="160" t="s">
        <v>616</v>
      </c>
      <c r="B331" s="161">
        <v>431507</v>
      </c>
      <c r="C331" s="162">
        <v>0.3580950792360621</v>
      </c>
      <c r="D331" s="163">
        <v>1641</v>
      </c>
      <c r="E331" s="164">
        <v>0.0015735090124696187</v>
      </c>
      <c r="F331" s="165">
        <v>2653.06</v>
      </c>
      <c r="G331" s="169">
        <f>B_DADOS1!$B$4*B_DADOS!E331</f>
        <v>3776.4216299270847</v>
      </c>
      <c r="H331" s="178">
        <f t="shared" si="15"/>
        <v>6429.481629927084</v>
      </c>
      <c r="I331" s="179" t="s">
        <v>434</v>
      </c>
      <c r="J331" s="222" t="s">
        <v>4618</v>
      </c>
      <c r="K331" s="181" t="s">
        <v>4153</v>
      </c>
      <c r="L331" s="182" t="s">
        <v>970</v>
      </c>
      <c r="M331" s="182" t="s">
        <v>3893</v>
      </c>
      <c r="N331" s="182" t="s">
        <v>3894</v>
      </c>
      <c r="O331" s="183" t="s">
        <v>3895</v>
      </c>
      <c r="P331" s="184" t="s">
        <v>104</v>
      </c>
      <c r="Q331" s="185" t="s">
        <v>536</v>
      </c>
      <c r="R331" s="186">
        <v>204</v>
      </c>
      <c r="S331" s="187" t="s">
        <v>3258</v>
      </c>
      <c r="T331" s="187" t="s">
        <v>3255</v>
      </c>
      <c r="U331" s="188">
        <v>55</v>
      </c>
      <c r="V331" s="179" t="s">
        <v>1313</v>
      </c>
      <c r="W331" s="187" t="s">
        <v>3895</v>
      </c>
      <c r="X331" s="189">
        <v>98985000</v>
      </c>
      <c r="Y331" s="190"/>
      <c r="Z331" s="210">
        <v>16835401000100</v>
      </c>
      <c r="AA331" s="217"/>
      <c r="AB331" s="218"/>
      <c r="AC331" s="218"/>
      <c r="AD331" s="218"/>
      <c r="AE331" s="218"/>
      <c r="AF331" s="219"/>
      <c r="AG331" s="218"/>
      <c r="AH331" s="218"/>
      <c r="AI331" s="219" t="s">
        <v>3257</v>
      </c>
      <c r="AJ331" s="218"/>
      <c r="AK331" s="218"/>
      <c r="AL331" s="218"/>
      <c r="AM331" s="218"/>
      <c r="AN331" s="230">
        <f t="shared" si="16"/>
        <v>106.5</v>
      </c>
      <c r="AO331" s="220">
        <v>146.85530515439788</v>
      </c>
      <c r="AP331" s="226">
        <f t="shared" si="17"/>
        <v>35.5</v>
      </c>
      <c r="AQ331" s="227">
        <v>71</v>
      </c>
    </row>
    <row r="332" spans="1:43" ht="17.25">
      <c r="A332" s="160" t="s">
        <v>617</v>
      </c>
      <c r="B332" s="161">
        <v>431510</v>
      </c>
      <c r="C332" s="162">
        <v>0.4144484131975182</v>
      </c>
      <c r="D332" s="163">
        <v>10601</v>
      </c>
      <c r="E332" s="164">
        <v>0.00240922355568682</v>
      </c>
      <c r="F332" s="165">
        <v>2653.06</v>
      </c>
      <c r="G332" s="169">
        <f>B_DADOS1!$B$4*B_DADOS!E332</f>
        <v>5782.136533648369</v>
      </c>
      <c r="H332" s="178">
        <f t="shared" si="15"/>
        <v>8435.196533648368</v>
      </c>
      <c r="I332" s="179" t="s">
        <v>435</v>
      </c>
      <c r="J332" s="222" t="s">
        <v>4619</v>
      </c>
      <c r="K332" s="181" t="s">
        <v>4153</v>
      </c>
      <c r="L332" s="182" t="s">
        <v>971</v>
      </c>
      <c r="M332" s="182" t="s">
        <v>3896</v>
      </c>
      <c r="N332" s="182" t="s">
        <v>3897</v>
      </c>
      <c r="O332" s="183" t="s">
        <v>3898</v>
      </c>
      <c r="P332" s="184" t="s">
        <v>104</v>
      </c>
      <c r="Q332" s="185" t="s">
        <v>537</v>
      </c>
      <c r="R332" s="186">
        <v>267</v>
      </c>
      <c r="S332" s="187" t="s">
        <v>3265</v>
      </c>
      <c r="T332" s="187" t="s">
        <v>3255</v>
      </c>
      <c r="U332" s="188">
        <v>55</v>
      </c>
      <c r="V332" s="179" t="s">
        <v>1314</v>
      </c>
      <c r="W332" s="187" t="s">
        <v>3898</v>
      </c>
      <c r="X332" s="189">
        <v>98995000</v>
      </c>
      <c r="Y332" s="190"/>
      <c r="Z332" s="210">
        <v>13609751000151</v>
      </c>
      <c r="AA332" s="217"/>
      <c r="AB332" s="218"/>
      <c r="AC332" s="218"/>
      <c r="AD332" s="218"/>
      <c r="AE332" s="218"/>
      <c r="AF332" s="219"/>
      <c r="AG332" s="218"/>
      <c r="AH332" s="218"/>
      <c r="AI332" s="219" t="s">
        <v>3257</v>
      </c>
      <c r="AJ332" s="218"/>
      <c r="AK332" s="218"/>
      <c r="AL332" s="218"/>
      <c r="AM332" s="218"/>
      <c r="AN332" s="230">
        <f t="shared" si="16"/>
        <v>160.5</v>
      </c>
      <c r="AO332" s="220">
        <v>256.58065985411093</v>
      </c>
      <c r="AP332" s="226">
        <f t="shared" si="17"/>
        <v>53.5</v>
      </c>
      <c r="AQ332" s="227">
        <v>107</v>
      </c>
    </row>
    <row r="333" spans="1:43" ht="17.25">
      <c r="A333" s="160" t="s">
        <v>618</v>
      </c>
      <c r="B333" s="161">
        <v>431513</v>
      </c>
      <c r="C333" s="162">
        <v>0.26521406808073433</v>
      </c>
      <c r="D333" s="163">
        <v>1751</v>
      </c>
      <c r="E333" s="164">
        <v>0.0011767767341958285</v>
      </c>
      <c r="F333" s="165">
        <v>2653.06</v>
      </c>
      <c r="G333" s="169">
        <f>B_DADOS1!$B$4*B_DADOS!E333</f>
        <v>2824.2641620699883</v>
      </c>
      <c r="H333" s="178">
        <f t="shared" si="15"/>
        <v>5477.324162069988</v>
      </c>
      <c r="I333" s="179" t="s">
        <v>436</v>
      </c>
      <c r="J333" s="222" t="s">
        <v>4620</v>
      </c>
      <c r="K333" s="181" t="s">
        <v>4154</v>
      </c>
      <c r="L333" s="182" t="s">
        <v>972</v>
      </c>
      <c r="M333" s="182" t="s">
        <v>3899</v>
      </c>
      <c r="N333" s="182" t="s">
        <v>3900</v>
      </c>
      <c r="O333" s="183" t="s">
        <v>3901</v>
      </c>
      <c r="P333" s="184" t="s">
        <v>104</v>
      </c>
      <c r="Q333" s="185" t="s">
        <v>538</v>
      </c>
      <c r="R333" s="186">
        <v>20</v>
      </c>
      <c r="S333" s="187" t="s">
        <v>3258</v>
      </c>
      <c r="T333" s="187" t="s">
        <v>3255</v>
      </c>
      <c r="U333" s="188">
        <v>51</v>
      </c>
      <c r="V333" s="179" t="s">
        <v>1315</v>
      </c>
      <c r="W333" s="187" t="s">
        <v>3901</v>
      </c>
      <c r="X333" s="189">
        <v>95945000</v>
      </c>
      <c r="Y333" s="190"/>
      <c r="Z333" s="210">
        <v>17881617000166</v>
      </c>
      <c r="AA333" s="217"/>
      <c r="AB333" s="218"/>
      <c r="AC333" s="218"/>
      <c r="AD333" s="218"/>
      <c r="AE333" s="218"/>
      <c r="AF333" s="219"/>
      <c r="AG333" s="218"/>
      <c r="AH333" s="218"/>
      <c r="AI333" s="219" t="s">
        <v>3257</v>
      </c>
      <c r="AJ333" s="218"/>
      <c r="AK333" s="218"/>
      <c r="AL333" s="218"/>
      <c r="AM333" s="218"/>
      <c r="AN333" s="230">
        <f t="shared" si="16"/>
        <v>76.5</v>
      </c>
      <c r="AO333" s="220">
        <v>121.702085711499</v>
      </c>
      <c r="AP333" s="226">
        <f t="shared" si="17"/>
        <v>25.5</v>
      </c>
      <c r="AQ333" s="227">
        <v>51</v>
      </c>
    </row>
    <row r="334" spans="1:43" ht="17.25">
      <c r="A334" s="160" t="s">
        <v>619</v>
      </c>
      <c r="B334" s="161">
        <v>431514</v>
      </c>
      <c r="C334" s="162">
        <v>0.3054175938086392</v>
      </c>
      <c r="D334" s="163">
        <v>2760</v>
      </c>
      <c r="E334" s="164">
        <v>0.0014508917391220743</v>
      </c>
      <c r="F334" s="165">
        <v>2653.06</v>
      </c>
      <c r="G334" s="169">
        <f>B_DADOS1!$B$4*B_DADOS!E334</f>
        <v>3482.140173892978</v>
      </c>
      <c r="H334" s="178">
        <f t="shared" si="15"/>
        <v>6135.200173892978</v>
      </c>
      <c r="I334" s="179" t="s">
        <v>437</v>
      </c>
      <c r="J334" s="222" t="s">
        <v>4621</v>
      </c>
      <c r="K334" s="181" t="s">
        <v>4154</v>
      </c>
      <c r="L334" s="182" t="s">
        <v>973</v>
      </c>
      <c r="M334" s="182" t="s">
        <v>3902</v>
      </c>
      <c r="N334" s="182" t="s">
        <v>3903</v>
      </c>
      <c r="O334" s="183" t="s">
        <v>3904</v>
      </c>
      <c r="P334" s="184" t="s">
        <v>104</v>
      </c>
      <c r="Q334" s="185" t="s">
        <v>539</v>
      </c>
      <c r="R334" s="186">
        <v>211</v>
      </c>
      <c r="S334" s="187" t="s">
        <v>3258</v>
      </c>
      <c r="T334" s="187" t="s">
        <v>3255</v>
      </c>
      <c r="U334" s="188">
        <v>51</v>
      </c>
      <c r="V334" s="179" t="s">
        <v>1316</v>
      </c>
      <c r="W334" s="187" t="s">
        <v>3904</v>
      </c>
      <c r="X334" s="189">
        <v>93945000</v>
      </c>
      <c r="Y334" s="190"/>
      <c r="Z334" s="210">
        <v>14724518000182</v>
      </c>
      <c r="AA334" s="217"/>
      <c r="AB334" s="218"/>
      <c r="AC334" s="218"/>
      <c r="AD334" s="218"/>
      <c r="AE334" s="218"/>
      <c r="AF334" s="219"/>
      <c r="AG334" s="218"/>
      <c r="AH334" s="218"/>
      <c r="AI334" s="219" t="s">
        <v>3257</v>
      </c>
      <c r="AJ334" s="218"/>
      <c r="AK334" s="218"/>
      <c r="AL334" s="218"/>
      <c r="AM334" s="218"/>
      <c r="AN334" s="230">
        <f t="shared" si="16"/>
        <v>42</v>
      </c>
      <c r="AO334" s="220">
        <v>66.71798208981771</v>
      </c>
      <c r="AP334" s="226">
        <f t="shared" si="17"/>
        <v>14</v>
      </c>
      <c r="AQ334" s="227">
        <v>28</v>
      </c>
    </row>
    <row r="335" spans="1:43" ht="17.25">
      <c r="A335" s="160" t="s">
        <v>620</v>
      </c>
      <c r="B335" s="161">
        <v>431515</v>
      </c>
      <c r="C335" s="162">
        <v>0.28875046141194133</v>
      </c>
      <c r="D335" s="163">
        <v>5748</v>
      </c>
      <c r="E335" s="164">
        <v>0.0015312806520572412</v>
      </c>
      <c r="F335" s="165">
        <v>2653.06</v>
      </c>
      <c r="G335" s="169">
        <f>B_DADOS1!$B$4*B_DADOS!E335</f>
        <v>3675.0735649373787</v>
      </c>
      <c r="H335" s="178">
        <f t="shared" si="15"/>
        <v>6328.133564937379</v>
      </c>
      <c r="I335" s="179" t="s">
        <v>438</v>
      </c>
      <c r="J335" s="222" t="s">
        <v>4622</v>
      </c>
      <c r="K335" s="181" t="s">
        <v>4154</v>
      </c>
      <c r="L335" s="182" t="s">
        <v>974</v>
      </c>
      <c r="M335" s="182" t="s">
        <v>3905</v>
      </c>
      <c r="N335" s="182" t="s">
        <v>3906</v>
      </c>
      <c r="O335" s="183" t="s">
        <v>3907</v>
      </c>
      <c r="P335" s="184" t="s">
        <v>104</v>
      </c>
      <c r="Q335" s="185" t="s">
        <v>540</v>
      </c>
      <c r="R335" s="186">
        <v>88</v>
      </c>
      <c r="S335" s="187" t="s">
        <v>3258</v>
      </c>
      <c r="T335" s="187" t="s">
        <v>3255</v>
      </c>
      <c r="U335" s="188">
        <v>51</v>
      </c>
      <c r="V335" s="179" t="s">
        <v>1317</v>
      </c>
      <c r="W335" s="187" t="s">
        <v>3907</v>
      </c>
      <c r="X335" s="189">
        <v>95925000</v>
      </c>
      <c r="Y335" s="190"/>
      <c r="Z335" s="210">
        <v>14334090000161</v>
      </c>
      <c r="AA335" s="217"/>
      <c r="AB335" s="218"/>
      <c r="AC335" s="218"/>
      <c r="AD335" s="218"/>
      <c r="AE335" s="218"/>
      <c r="AF335" s="219"/>
      <c r="AG335" s="218"/>
      <c r="AH335" s="218"/>
      <c r="AI335" s="219" t="s">
        <v>3257</v>
      </c>
      <c r="AJ335" s="218"/>
      <c r="AK335" s="218"/>
      <c r="AL335" s="218"/>
      <c r="AM335" s="218"/>
      <c r="AN335" s="230">
        <f t="shared" si="16"/>
        <v>120</v>
      </c>
      <c r="AO335" s="220">
        <v>191.57695129643048</v>
      </c>
      <c r="AP335" s="226">
        <f t="shared" si="17"/>
        <v>40</v>
      </c>
      <c r="AQ335" s="227">
        <v>80</v>
      </c>
    </row>
    <row r="336" spans="1:43" ht="17.25">
      <c r="A336" s="160" t="s">
        <v>621</v>
      </c>
      <c r="B336" s="161">
        <v>431517</v>
      </c>
      <c r="C336" s="162">
        <v>0.30310085854013347</v>
      </c>
      <c r="D336" s="163">
        <v>2153</v>
      </c>
      <c r="E336" s="164">
        <v>0.0013872296587276907</v>
      </c>
      <c r="F336" s="165">
        <v>2653.06</v>
      </c>
      <c r="G336" s="169">
        <f>B_DADOS1!$B$4*B_DADOS!E336</f>
        <v>3329.3511809464576</v>
      </c>
      <c r="H336" s="178">
        <f t="shared" si="15"/>
        <v>5982.4111809464575</v>
      </c>
      <c r="I336" s="179" t="s">
        <v>439</v>
      </c>
      <c r="J336" s="222" t="s">
        <v>4623</v>
      </c>
      <c r="K336" s="181" t="s">
        <v>4152</v>
      </c>
      <c r="L336" s="182" t="s">
        <v>975</v>
      </c>
      <c r="M336" s="182" t="s">
        <v>3908</v>
      </c>
      <c r="N336" s="182" t="s">
        <v>3909</v>
      </c>
      <c r="O336" s="183" t="s">
        <v>3910</v>
      </c>
      <c r="P336" s="184" t="s">
        <v>104</v>
      </c>
      <c r="Q336" s="185" t="s">
        <v>541</v>
      </c>
      <c r="R336" s="186">
        <v>101</v>
      </c>
      <c r="S336" s="187" t="s">
        <v>589</v>
      </c>
      <c r="T336" s="187" t="s">
        <v>3255</v>
      </c>
      <c r="U336" s="188">
        <v>54</v>
      </c>
      <c r="V336" s="179" t="s">
        <v>1318</v>
      </c>
      <c r="W336" s="187" t="s">
        <v>3910</v>
      </c>
      <c r="X336" s="189">
        <v>95345000</v>
      </c>
      <c r="Y336" s="190"/>
      <c r="Z336" s="210">
        <v>14272796000146</v>
      </c>
      <c r="AA336" s="217"/>
      <c r="AB336" s="218"/>
      <c r="AC336" s="218"/>
      <c r="AD336" s="218"/>
      <c r="AE336" s="218"/>
      <c r="AF336" s="219"/>
      <c r="AG336" s="218"/>
      <c r="AH336" s="218"/>
      <c r="AI336" s="219" t="s">
        <v>3257</v>
      </c>
      <c r="AJ336" s="218"/>
      <c r="AK336" s="218"/>
      <c r="AL336" s="218"/>
      <c r="AM336" s="218"/>
      <c r="AN336" s="230">
        <f t="shared" si="16"/>
        <v>78</v>
      </c>
      <c r="AO336" s="220">
        <v>124.1356810340767</v>
      </c>
      <c r="AP336" s="226">
        <f t="shared" si="17"/>
        <v>26</v>
      </c>
      <c r="AQ336" s="227">
        <v>52</v>
      </c>
    </row>
    <row r="337" spans="1:43" ht="17.25">
      <c r="A337" s="160" t="s">
        <v>622</v>
      </c>
      <c r="B337" s="161">
        <v>431520</v>
      </c>
      <c r="C337" s="162">
        <v>0.2981711062986307</v>
      </c>
      <c r="D337" s="163">
        <v>4049</v>
      </c>
      <c r="E337" s="164">
        <v>0.0015002799923315836</v>
      </c>
      <c r="F337" s="165">
        <v>2653.06</v>
      </c>
      <c r="G337" s="169">
        <f>B_DADOS1!$B$4*B_DADOS!E337</f>
        <v>3600.671981595801</v>
      </c>
      <c r="H337" s="178">
        <f t="shared" si="15"/>
        <v>6253.731981595801</v>
      </c>
      <c r="I337" s="179" t="s">
        <v>440</v>
      </c>
      <c r="J337" s="222" t="s">
        <v>4624</v>
      </c>
      <c r="K337" s="181" t="s">
        <v>4154</v>
      </c>
      <c r="L337" s="182" t="s">
        <v>976</v>
      </c>
      <c r="M337" s="182" t="s">
        <v>3911</v>
      </c>
      <c r="N337" s="182" t="s">
        <v>3912</v>
      </c>
      <c r="O337" s="183" t="s">
        <v>3913</v>
      </c>
      <c r="P337" s="184" t="s">
        <v>104</v>
      </c>
      <c r="Q337" s="185" t="s">
        <v>542</v>
      </c>
      <c r="R337" s="186">
        <v>333</v>
      </c>
      <c r="S337" s="187" t="s">
        <v>1466</v>
      </c>
      <c r="T337" s="187" t="s">
        <v>3255</v>
      </c>
      <c r="U337" s="188">
        <v>51</v>
      </c>
      <c r="V337" s="179" t="s">
        <v>1319</v>
      </c>
      <c r="W337" s="187" t="s">
        <v>3913</v>
      </c>
      <c r="X337" s="189">
        <v>95975000</v>
      </c>
      <c r="Y337" s="190"/>
      <c r="Z337" s="210">
        <v>14537053000150</v>
      </c>
      <c r="AA337" s="217"/>
      <c r="AB337" s="218"/>
      <c r="AC337" s="218"/>
      <c r="AD337" s="218"/>
      <c r="AE337" s="218"/>
      <c r="AF337" s="219"/>
      <c r="AG337" s="218"/>
      <c r="AH337" s="218"/>
      <c r="AI337" s="219" t="s">
        <v>3257</v>
      </c>
      <c r="AJ337" s="218"/>
      <c r="AK337" s="218"/>
      <c r="AL337" s="218"/>
      <c r="AM337" s="218"/>
      <c r="AN337" s="230">
        <f t="shared" si="16"/>
        <v>79.5</v>
      </c>
      <c r="AO337" s="220">
        <v>127.15034412434598</v>
      </c>
      <c r="AP337" s="226">
        <f t="shared" si="17"/>
        <v>26.5</v>
      </c>
      <c r="AQ337" s="227">
        <v>53</v>
      </c>
    </row>
    <row r="338" spans="1:43" ht="17.25">
      <c r="A338" s="160" t="s">
        <v>623</v>
      </c>
      <c r="B338" s="161">
        <v>431530</v>
      </c>
      <c r="C338" s="162">
        <v>0.4408229907134238</v>
      </c>
      <c r="D338" s="163">
        <v>22624</v>
      </c>
      <c r="E338" s="164">
        <v>0.0028711391416138005</v>
      </c>
      <c r="F338" s="165">
        <v>2653.06</v>
      </c>
      <c r="G338" s="169">
        <f>B_DADOS1!$B$4*B_DADOS!E338</f>
        <v>6890.733939873121</v>
      </c>
      <c r="H338" s="178">
        <f t="shared" si="15"/>
        <v>9543.793939873121</v>
      </c>
      <c r="I338" s="179" t="s">
        <v>2695</v>
      </c>
      <c r="J338" s="222" t="s">
        <v>3914</v>
      </c>
      <c r="K338" s="181" t="s">
        <v>4153</v>
      </c>
      <c r="L338" s="182" t="s">
        <v>977</v>
      </c>
      <c r="M338" s="182" t="s">
        <v>3915</v>
      </c>
      <c r="N338" s="182" t="s">
        <v>3916</v>
      </c>
      <c r="O338" s="183" t="s">
        <v>3917</v>
      </c>
      <c r="P338" s="184" t="s">
        <v>104</v>
      </c>
      <c r="Q338" s="185" t="s">
        <v>543</v>
      </c>
      <c r="R338" s="186">
        <v>714</v>
      </c>
      <c r="S338" s="187" t="s">
        <v>3258</v>
      </c>
      <c r="T338" s="187" t="s">
        <v>3255</v>
      </c>
      <c r="U338" s="188">
        <v>55</v>
      </c>
      <c r="V338" s="179" t="s">
        <v>1320</v>
      </c>
      <c r="W338" s="187" t="s">
        <v>3917</v>
      </c>
      <c r="X338" s="189">
        <v>97560000</v>
      </c>
      <c r="Y338" s="190"/>
      <c r="Z338" s="210">
        <v>13498164000132</v>
      </c>
      <c r="AA338" s="217"/>
      <c r="AB338" s="218"/>
      <c r="AC338" s="218"/>
      <c r="AD338" s="218"/>
      <c r="AE338" s="218"/>
      <c r="AF338" s="219"/>
      <c r="AG338" s="218"/>
      <c r="AH338" s="218"/>
      <c r="AI338" s="219" t="s">
        <v>3257</v>
      </c>
      <c r="AJ338" s="218"/>
      <c r="AK338" s="218"/>
      <c r="AL338" s="218"/>
      <c r="AM338" s="218"/>
      <c r="AN338" s="230">
        <f t="shared" si="16"/>
        <v>139.5</v>
      </c>
      <c r="AO338" s="220">
        <v>222.87654283483005</v>
      </c>
      <c r="AP338" s="226">
        <f t="shared" si="17"/>
        <v>46.5</v>
      </c>
      <c r="AQ338" s="227">
        <v>93</v>
      </c>
    </row>
    <row r="339" spans="1:43" ht="17.25">
      <c r="A339" s="160" t="s">
        <v>624</v>
      </c>
      <c r="B339" s="161">
        <v>431531</v>
      </c>
      <c r="C339" s="162">
        <v>0.36142050060199366</v>
      </c>
      <c r="D339" s="163">
        <v>1672</v>
      </c>
      <c r="E339" s="164">
        <v>0.0015925857242759507</v>
      </c>
      <c r="F339" s="165">
        <v>2653.06</v>
      </c>
      <c r="G339" s="169">
        <f>B_DADOS1!$B$4*B_DADOS!E339</f>
        <v>3822.2057382622816</v>
      </c>
      <c r="H339" s="178">
        <f t="shared" si="15"/>
        <v>6475.265738262282</v>
      </c>
      <c r="I339" s="179" t="s">
        <v>2696</v>
      </c>
      <c r="J339" s="222" t="s">
        <v>3918</v>
      </c>
      <c r="K339" s="181" t="s">
        <v>4152</v>
      </c>
      <c r="L339" s="182" t="s">
        <v>978</v>
      </c>
      <c r="M339" s="182" t="s">
        <v>3919</v>
      </c>
      <c r="N339" s="182" t="s">
        <v>3920</v>
      </c>
      <c r="O339" s="183" t="s">
        <v>3921</v>
      </c>
      <c r="P339" s="184" t="s">
        <v>104</v>
      </c>
      <c r="Q339" s="185" t="s">
        <v>544</v>
      </c>
      <c r="R339" s="186" t="s">
        <v>3266</v>
      </c>
      <c r="S339" s="187" t="s">
        <v>3263</v>
      </c>
      <c r="T339" s="187" t="s">
        <v>3255</v>
      </c>
      <c r="U339" s="188">
        <v>54</v>
      </c>
      <c r="V339" s="179" t="s">
        <v>1321</v>
      </c>
      <c r="W339" s="187" t="s">
        <v>3921</v>
      </c>
      <c r="X339" s="189">
        <v>99720000</v>
      </c>
      <c r="Y339" s="190"/>
      <c r="Z339" s="210">
        <v>13821218000159</v>
      </c>
      <c r="AA339" s="217"/>
      <c r="AB339" s="218"/>
      <c r="AC339" s="218"/>
      <c r="AD339" s="218"/>
      <c r="AE339" s="218"/>
      <c r="AF339" s="219"/>
      <c r="AG339" s="218"/>
      <c r="AH339" s="218"/>
      <c r="AI339" s="219" t="s">
        <v>3257</v>
      </c>
      <c r="AJ339" s="218"/>
      <c r="AK339" s="218"/>
      <c r="AL339" s="218"/>
      <c r="AM339" s="218"/>
      <c r="AN339" s="230">
        <f t="shared" si="16"/>
        <v>114</v>
      </c>
      <c r="AO339" s="220">
        <v>182.6187561320093</v>
      </c>
      <c r="AP339" s="226">
        <f t="shared" si="17"/>
        <v>38</v>
      </c>
      <c r="AQ339" s="227">
        <v>76</v>
      </c>
    </row>
    <row r="340" spans="1:43" ht="17.25">
      <c r="A340" s="160" t="s">
        <v>625</v>
      </c>
      <c r="B340" s="161">
        <v>431532</v>
      </c>
      <c r="C340" s="162">
        <v>0.4552716075400194</v>
      </c>
      <c r="D340" s="163">
        <v>2690</v>
      </c>
      <c r="E340" s="164">
        <v>0.0021544578567115817</v>
      </c>
      <c r="F340" s="165">
        <v>2653.06</v>
      </c>
      <c r="G340" s="169">
        <f>B_DADOS1!$B$4*B_DADOS!E340</f>
        <v>5170.698856107796</v>
      </c>
      <c r="H340" s="178">
        <f t="shared" si="15"/>
        <v>7823.7588561077955</v>
      </c>
      <c r="I340" s="179" t="s">
        <v>2697</v>
      </c>
      <c r="J340" s="222" t="s">
        <v>4627</v>
      </c>
      <c r="K340" s="181" t="s">
        <v>4153</v>
      </c>
      <c r="L340" s="182" t="s">
        <v>979</v>
      </c>
      <c r="M340" s="182" t="s">
        <v>3922</v>
      </c>
      <c r="N340" s="182" t="s">
        <v>3923</v>
      </c>
      <c r="O340" s="183" t="s">
        <v>3924</v>
      </c>
      <c r="P340" s="184" t="s">
        <v>104</v>
      </c>
      <c r="Q340" s="185" t="s">
        <v>545</v>
      </c>
      <c r="R340" s="186">
        <v>69</v>
      </c>
      <c r="S340" s="187" t="s">
        <v>3263</v>
      </c>
      <c r="T340" s="187" t="s">
        <v>3255</v>
      </c>
      <c r="U340" s="188">
        <v>55</v>
      </c>
      <c r="V340" s="179" t="s">
        <v>1322</v>
      </c>
      <c r="W340" s="187" t="s">
        <v>3924</v>
      </c>
      <c r="X340" s="189">
        <v>98140000</v>
      </c>
      <c r="Y340" s="190"/>
      <c r="Z340" s="210">
        <v>14312315000189</v>
      </c>
      <c r="AA340" s="217"/>
      <c r="AB340" s="218"/>
      <c r="AC340" s="218"/>
      <c r="AD340" s="218"/>
      <c r="AE340" s="218"/>
      <c r="AF340" s="219"/>
      <c r="AG340" s="218"/>
      <c r="AH340" s="218"/>
      <c r="AI340" s="219" t="s">
        <v>3257</v>
      </c>
      <c r="AJ340" s="218"/>
      <c r="AK340" s="218"/>
      <c r="AL340" s="218"/>
      <c r="AM340" s="218"/>
      <c r="AN340" s="230">
        <f t="shared" si="16"/>
        <v>130.5</v>
      </c>
      <c r="AO340" s="220">
        <v>207.90871813932446</v>
      </c>
      <c r="AP340" s="226">
        <f t="shared" si="17"/>
        <v>43.5</v>
      </c>
      <c r="AQ340" s="227">
        <v>87</v>
      </c>
    </row>
    <row r="341" spans="1:43" ht="17.25">
      <c r="A341" s="160" t="s">
        <v>626</v>
      </c>
      <c r="B341" s="161">
        <v>431535</v>
      </c>
      <c r="C341" s="162">
        <v>0.3108743519553204</v>
      </c>
      <c r="D341" s="163">
        <v>3880</v>
      </c>
      <c r="E341" s="164">
        <v>0.0015542262732593346</v>
      </c>
      <c r="F341" s="165">
        <v>2653.06</v>
      </c>
      <c r="G341" s="169">
        <f>B_DADOS1!$B$4*B_DADOS!E341</f>
        <v>3730.143055822403</v>
      </c>
      <c r="H341" s="178">
        <f t="shared" si="15"/>
        <v>6383.203055822403</v>
      </c>
      <c r="I341" s="179" t="s">
        <v>2698</v>
      </c>
      <c r="J341" s="222" t="s">
        <v>4628</v>
      </c>
      <c r="K341" s="181" t="s">
        <v>4152</v>
      </c>
      <c r="L341" s="182" t="s">
        <v>980</v>
      </c>
      <c r="M341" s="182" t="s">
        <v>3925</v>
      </c>
      <c r="N341" s="182" t="s">
        <v>3926</v>
      </c>
      <c r="O341" s="183" t="s">
        <v>3927</v>
      </c>
      <c r="P341" s="184" t="s">
        <v>104</v>
      </c>
      <c r="Q341" s="185" t="s">
        <v>546</v>
      </c>
      <c r="R341" s="186">
        <v>875</v>
      </c>
      <c r="S341" s="187" t="s">
        <v>3258</v>
      </c>
      <c r="T341" s="187" t="s">
        <v>3255</v>
      </c>
      <c r="U341" s="188">
        <v>54</v>
      </c>
      <c r="V341" s="179" t="s">
        <v>1323</v>
      </c>
      <c r="W341" s="187" t="s">
        <v>3927</v>
      </c>
      <c r="X341" s="189">
        <v>98230000</v>
      </c>
      <c r="Y341" s="190"/>
      <c r="Z341" s="210">
        <v>13786131000198</v>
      </c>
      <c r="AA341" s="217"/>
      <c r="AB341" s="218"/>
      <c r="AC341" s="218"/>
      <c r="AD341" s="218"/>
      <c r="AE341" s="218"/>
      <c r="AF341" s="219"/>
      <c r="AG341" s="218"/>
      <c r="AH341" s="218"/>
      <c r="AI341" s="219" t="s">
        <v>3257</v>
      </c>
      <c r="AJ341" s="218"/>
      <c r="AK341" s="218"/>
      <c r="AL341" s="218"/>
      <c r="AM341" s="218"/>
      <c r="AN341" s="230">
        <f t="shared" si="16"/>
        <v>90</v>
      </c>
      <c r="AO341" s="220">
        <v>143.3216257354095</v>
      </c>
      <c r="AP341" s="226">
        <f t="shared" si="17"/>
        <v>30</v>
      </c>
      <c r="AQ341" s="227">
        <v>60</v>
      </c>
    </row>
    <row r="342" spans="1:43" ht="17.25">
      <c r="A342" s="160" t="s">
        <v>627</v>
      </c>
      <c r="B342" s="161">
        <v>431540</v>
      </c>
      <c r="C342" s="162">
        <v>0.5385233512725393</v>
      </c>
      <c r="D342" s="163">
        <v>10669</v>
      </c>
      <c r="E342" s="164">
        <v>0.0031334855148236803</v>
      </c>
      <c r="F342" s="165">
        <v>2653.06</v>
      </c>
      <c r="G342" s="169">
        <f>B_DADOS1!$B$4*B_DADOS!E342</f>
        <v>7520.365235576833</v>
      </c>
      <c r="H342" s="178">
        <f t="shared" si="15"/>
        <v>10173.425235576833</v>
      </c>
      <c r="I342" s="179" t="s">
        <v>2699</v>
      </c>
      <c r="J342" s="222" t="s">
        <v>4629</v>
      </c>
      <c r="K342" s="181" t="s">
        <v>4153</v>
      </c>
      <c r="L342" s="182" t="s">
        <v>981</v>
      </c>
      <c r="M342" s="182" t="s">
        <v>1947</v>
      </c>
      <c r="N342" s="182" t="s">
        <v>1948</v>
      </c>
      <c r="O342" s="183" t="s">
        <v>1949</v>
      </c>
      <c r="P342" s="184" t="s">
        <v>104</v>
      </c>
      <c r="Q342" s="185" t="s">
        <v>547</v>
      </c>
      <c r="R342" s="186">
        <v>812</v>
      </c>
      <c r="S342" s="187" t="s">
        <v>1950</v>
      </c>
      <c r="T342" s="187" t="s">
        <v>3255</v>
      </c>
      <c r="U342" s="188">
        <v>55</v>
      </c>
      <c r="V342" s="179" t="s">
        <v>1324</v>
      </c>
      <c r="W342" s="187" t="s">
        <v>1949</v>
      </c>
      <c r="X342" s="189">
        <v>98550000</v>
      </c>
      <c r="Y342" s="190"/>
      <c r="Z342" s="210">
        <v>97531220000183</v>
      </c>
      <c r="AA342" s="217"/>
      <c r="AB342" s="218"/>
      <c r="AC342" s="218"/>
      <c r="AD342" s="218"/>
      <c r="AE342" s="218"/>
      <c r="AF342" s="219"/>
      <c r="AG342" s="218"/>
      <c r="AH342" s="218"/>
      <c r="AI342" s="219" t="s">
        <v>3257</v>
      </c>
      <c r="AJ342" s="218"/>
      <c r="AK342" s="218"/>
      <c r="AL342" s="218"/>
      <c r="AM342" s="218"/>
      <c r="AN342" s="230">
        <f t="shared" si="16"/>
        <v>199.5</v>
      </c>
      <c r="AO342" s="220">
        <v>318.9616565755009</v>
      </c>
      <c r="AP342" s="226">
        <f t="shared" si="17"/>
        <v>66.5</v>
      </c>
      <c r="AQ342" s="227">
        <v>133</v>
      </c>
    </row>
    <row r="343" spans="1:43" ht="17.25">
      <c r="A343" s="160" t="s">
        <v>628</v>
      </c>
      <c r="B343" s="161">
        <v>431545</v>
      </c>
      <c r="C343" s="162">
        <v>0.2909511729935737</v>
      </c>
      <c r="D343" s="163">
        <v>2152</v>
      </c>
      <c r="E343" s="164">
        <v>0.0013315302793413459</v>
      </c>
      <c r="F343" s="165">
        <v>2653.06</v>
      </c>
      <c r="G343" s="169">
        <f>B_DADOS1!$B$4*B_DADOS!E343</f>
        <v>3195.67267041923</v>
      </c>
      <c r="H343" s="178">
        <f t="shared" si="15"/>
        <v>5848.73267041923</v>
      </c>
      <c r="I343" s="179" t="s">
        <v>2700</v>
      </c>
      <c r="J343" s="222" t="s">
        <v>4630</v>
      </c>
      <c r="K343" s="181" t="s">
        <v>4154</v>
      </c>
      <c r="L343" s="182" t="s">
        <v>982</v>
      </c>
      <c r="M343" s="182" t="s">
        <v>1951</v>
      </c>
      <c r="N343" s="182" t="s">
        <v>1952</v>
      </c>
      <c r="O343" s="183" t="s">
        <v>1953</v>
      </c>
      <c r="P343" s="184" t="s">
        <v>104</v>
      </c>
      <c r="Q343" s="185" t="s">
        <v>548</v>
      </c>
      <c r="R343" s="186">
        <v>57</v>
      </c>
      <c r="S343" s="187" t="s">
        <v>3258</v>
      </c>
      <c r="T343" s="187" t="s">
        <v>3255</v>
      </c>
      <c r="U343" s="188">
        <v>51</v>
      </c>
      <c r="V343" s="179" t="s">
        <v>1325</v>
      </c>
      <c r="W343" s="187" t="s">
        <v>1953</v>
      </c>
      <c r="X343" s="189">
        <v>95965000</v>
      </c>
      <c r="Y343" s="190"/>
      <c r="Z343" s="210">
        <v>13912144000166</v>
      </c>
      <c r="AA343" s="217"/>
      <c r="AB343" s="218"/>
      <c r="AC343" s="218"/>
      <c r="AD343" s="218"/>
      <c r="AE343" s="218"/>
      <c r="AF343" s="219"/>
      <c r="AG343" s="218"/>
      <c r="AH343" s="218"/>
      <c r="AI343" s="219" t="s">
        <v>3257</v>
      </c>
      <c r="AJ343" s="218"/>
      <c r="AK343" s="218"/>
      <c r="AL343" s="218"/>
      <c r="AM343" s="218"/>
      <c r="AN343" s="230">
        <f t="shared" si="16"/>
        <v>82.5</v>
      </c>
      <c r="AO343" s="220">
        <v>133.18400040579328</v>
      </c>
      <c r="AP343" s="226">
        <f t="shared" si="17"/>
        <v>27.5</v>
      </c>
      <c r="AQ343" s="227">
        <v>55</v>
      </c>
    </row>
    <row r="344" spans="1:43" ht="17.25">
      <c r="A344" s="160" t="s">
        <v>629</v>
      </c>
      <c r="B344" s="161">
        <v>431550</v>
      </c>
      <c r="C344" s="162">
        <v>0.4080349851973553</v>
      </c>
      <c r="D344" s="163">
        <v>15628</v>
      </c>
      <c r="E344" s="164">
        <v>0.0025141287022989933</v>
      </c>
      <c r="F344" s="165">
        <v>2653.06</v>
      </c>
      <c r="G344" s="169">
        <f>B_DADOS1!$B$4*B_DADOS!E344</f>
        <v>6033.908885517584</v>
      </c>
      <c r="H344" s="178">
        <f t="shared" si="15"/>
        <v>8686.968885517585</v>
      </c>
      <c r="I344" s="179" t="s">
        <v>2701</v>
      </c>
      <c r="J344" s="222" t="s">
        <v>4639</v>
      </c>
      <c r="K344" s="181" t="s">
        <v>4153</v>
      </c>
      <c r="L344" s="182" t="s">
        <v>983</v>
      </c>
      <c r="M344" s="182" t="s">
        <v>1954</v>
      </c>
      <c r="N344" s="182" t="s">
        <v>1955</v>
      </c>
      <c r="O344" s="183" t="s">
        <v>1956</v>
      </c>
      <c r="P344" s="184" t="s">
        <v>104</v>
      </c>
      <c r="Q344" s="185" t="s">
        <v>549</v>
      </c>
      <c r="R344" s="186">
        <v>368</v>
      </c>
      <c r="S344" s="187"/>
      <c r="T344" s="187" t="s">
        <v>3255</v>
      </c>
      <c r="U344" s="188">
        <v>55</v>
      </c>
      <c r="V344" s="179" t="s">
        <v>1326</v>
      </c>
      <c r="W344" s="187" t="s">
        <v>1956</v>
      </c>
      <c r="X344" s="189">
        <v>97200000</v>
      </c>
      <c r="Y344" s="190"/>
      <c r="Z344" s="210">
        <v>14335415000120</v>
      </c>
      <c r="AA344" s="217"/>
      <c r="AB344" s="218"/>
      <c r="AC344" s="218"/>
      <c r="AD344" s="218"/>
      <c r="AE344" s="218"/>
      <c r="AF344" s="219"/>
      <c r="AG344" s="218"/>
      <c r="AH344" s="218"/>
      <c r="AI344" s="219" t="s">
        <v>3257</v>
      </c>
      <c r="AJ344" s="218"/>
      <c r="AK344" s="218"/>
      <c r="AL344" s="218"/>
      <c r="AM344" s="218"/>
      <c r="AN344" s="230">
        <f t="shared" si="16"/>
        <v>160.5</v>
      </c>
      <c r="AO344" s="220">
        <v>256.3935599873171</v>
      </c>
      <c r="AP344" s="226">
        <f t="shared" si="17"/>
        <v>53.5</v>
      </c>
      <c r="AQ344" s="227">
        <v>107</v>
      </c>
    </row>
    <row r="345" spans="1:43" ht="17.25">
      <c r="A345" s="160" t="s">
        <v>630</v>
      </c>
      <c r="B345" s="161">
        <v>431555</v>
      </c>
      <c r="C345" s="162">
        <v>0.3973475190980921</v>
      </c>
      <c r="D345" s="163">
        <v>3181</v>
      </c>
      <c r="E345" s="164">
        <v>0.001928233618777781</v>
      </c>
      <c r="F345" s="165">
        <v>2653.06</v>
      </c>
      <c r="G345" s="169">
        <f>B_DADOS1!$B$4*B_DADOS!E345</f>
        <v>4627.760685066674</v>
      </c>
      <c r="H345" s="178">
        <f t="shared" si="15"/>
        <v>7280.820685066674</v>
      </c>
      <c r="I345" s="179" t="s">
        <v>2702</v>
      </c>
      <c r="J345" s="222" t="s">
        <v>4640</v>
      </c>
      <c r="K345" s="181" t="s">
        <v>4152</v>
      </c>
      <c r="L345" s="182" t="s">
        <v>984</v>
      </c>
      <c r="M345" s="182" t="s">
        <v>1957</v>
      </c>
      <c r="N345" s="182" t="s">
        <v>1958</v>
      </c>
      <c r="O345" s="183" t="s">
        <v>1959</v>
      </c>
      <c r="P345" s="184" t="s">
        <v>104</v>
      </c>
      <c r="Q345" s="185" t="s">
        <v>2246</v>
      </c>
      <c r="R345" s="186" t="s">
        <v>3266</v>
      </c>
      <c r="S345" s="187" t="s">
        <v>3263</v>
      </c>
      <c r="T345" s="187" t="s">
        <v>3255</v>
      </c>
      <c r="U345" s="188">
        <v>54</v>
      </c>
      <c r="V345" s="179" t="s">
        <v>1327</v>
      </c>
      <c r="W345" s="187" t="s">
        <v>1959</v>
      </c>
      <c r="X345" s="189">
        <v>99610000</v>
      </c>
      <c r="Y345" s="190"/>
      <c r="Z345" s="210">
        <v>13928705000115</v>
      </c>
      <c r="AA345" s="217"/>
      <c r="AB345" s="218"/>
      <c r="AC345" s="218"/>
      <c r="AD345" s="218"/>
      <c r="AE345" s="218"/>
      <c r="AF345" s="219"/>
      <c r="AG345" s="218"/>
      <c r="AH345" s="218"/>
      <c r="AI345" s="219" t="s">
        <v>3257</v>
      </c>
      <c r="AJ345" s="218"/>
      <c r="AK345" s="218"/>
      <c r="AL345" s="218"/>
      <c r="AM345" s="218"/>
      <c r="AN345" s="230">
        <f t="shared" si="16"/>
        <v>117</v>
      </c>
      <c r="AO345" s="220">
        <v>187.7452499972164</v>
      </c>
      <c r="AP345" s="226">
        <f t="shared" si="17"/>
        <v>39</v>
      </c>
      <c r="AQ345" s="227">
        <v>78</v>
      </c>
    </row>
    <row r="346" spans="1:43" ht="17.25">
      <c r="A346" s="160" t="s">
        <v>631</v>
      </c>
      <c r="B346" s="161">
        <v>431560</v>
      </c>
      <c r="C346" s="162">
        <v>0.36756447162298017</v>
      </c>
      <c r="D346" s="163">
        <v>213166</v>
      </c>
      <c r="E346" s="164">
        <v>0.003351550835680961</v>
      </c>
      <c r="F346" s="165">
        <v>2653.06</v>
      </c>
      <c r="G346" s="169">
        <f>B_DADOS1!$B$4*B_DADOS!E346</f>
        <v>8043.722005634307</v>
      </c>
      <c r="H346" s="178">
        <f t="shared" si="15"/>
        <v>10696.782005634306</v>
      </c>
      <c r="I346" s="179" t="s">
        <v>2703</v>
      </c>
      <c r="J346" s="222" t="s">
        <v>1960</v>
      </c>
      <c r="K346" s="181" t="s">
        <v>4151</v>
      </c>
      <c r="L346" s="182" t="s">
        <v>985</v>
      </c>
      <c r="M346" s="182" t="s">
        <v>1961</v>
      </c>
      <c r="N346" s="182" t="s">
        <v>1962</v>
      </c>
      <c r="O346" s="183" t="s">
        <v>1963</v>
      </c>
      <c r="P346" s="184" t="s">
        <v>104</v>
      </c>
      <c r="Q346" s="185" t="s">
        <v>2247</v>
      </c>
      <c r="R346" s="186">
        <v>5</v>
      </c>
      <c r="S346" s="187"/>
      <c r="T346" s="187" t="s">
        <v>3255</v>
      </c>
      <c r="U346" s="188">
        <v>53</v>
      </c>
      <c r="V346" s="179" t="s">
        <v>1328</v>
      </c>
      <c r="W346" s="187" t="s">
        <v>1963</v>
      </c>
      <c r="X346" s="189">
        <v>96200380</v>
      </c>
      <c r="Y346" s="190"/>
      <c r="Z346" s="210">
        <v>14936932000155</v>
      </c>
      <c r="AA346" s="217"/>
      <c r="AB346" s="218"/>
      <c r="AC346" s="218"/>
      <c r="AD346" s="218"/>
      <c r="AE346" s="218"/>
      <c r="AF346" s="219"/>
      <c r="AG346" s="218"/>
      <c r="AH346" s="218"/>
      <c r="AI346" s="219" t="s">
        <v>3257</v>
      </c>
      <c r="AJ346" s="218"/>
      <c r="AK346" s="218"/>
      <c r="AL346" s="218"/>
      <c r="AM346" s="218"/>
      <c r="AN346" s="230">
        <f t="shared" si="16"/>
        <v>138</v>
      </c>
      <c r="AO346" s="220">
        <v>413.1854005028899</v>
      </c>
      <c r="AP346" s="226">
        <f t="shared" si="17"/>
        <v>46</v>
      </c>
      <c r="AQ346" s="227">
        <v>92</v>
      </c>
    </row>
    <row r="347" spans="1:43" ht="17.25">
      <c r="A347" s="160" t="s">
        <v>632</v>
      </c>
      <c r="B347" s="161">
        <v>431570</v>
      </c>
      <c r="C347" s="162">
        <v>0.4359326237326467</v>
      </c>
      <c r="D347" s="163">
        <v>38071</v>
      </c>
      <c r="E347" s="164">
        <v>0.003069821393985983</v>
      </c>
      <c r="F347" s="165">
        <v>2653.06</v>
      </c>
      <c r="G347" s="169">
        <f>B_DADOS1!$B$4*B_DADOS!E347</f>
        <v>7367.571345566359</v>
      </c>
      <c r="H347" s="178">
        <f t="shared" si="15"/>
        <v>10020.631345566359</v>
      </c>
      <c r="I347" s="179" t="s">
        <v>2704</v>
      </c>
      <c r="J347" s="222" t="s">
        <v>4631</v>
      </c>
      <c r="K347" s="181" t="s">
        <v>4154</v>
      </c>
      <c r="L347" s="182" t="s">
        <v>986</v>
      </c>
      <c r="M347" s="182" t="s">
        <v>1964</v>
      </c>
      <c r="N347" s="182" t="s">
        <v>1965</v>
      </c>
      <c r="O347" s="183" t="s">
        <v>1966</v>
      </c>
      <c r="P347" s="184" t="s">
        <v>104</v>
      </c>
      <c r="Q347" s="185" t="s">
        <v>2248</v>
      </c>
      <c r="R347" s="186">
        <v>59</v>
      </c>
      <c r="S347" s="187" t="s">
        <v>3258</v>
      </c>
      <c r="T347" s="187" t="s">
        <v>3255</v>
      </c>
      <c r="U347" s="188">
        <v>51</v>
      </c>
      <c r="V347" s="179" t="s">
        <v>1329</v>
      </c>
      <c r="W347" s="187" t="s">
        <v>1966</v>
      </c>
      <c r="X347" s="189">
        <v>96640000</v>
      </c>
      <c r="Y347" s="190"/>
      <c r="Z347" s="210">
        <v>14821867000112</v>
      </c>
      <c r="AA347" s="217"/>
      <c r="AB347" s="218"/>
      <c r="AC347" s="218"/>
      <c r="AD347" s="218"/>
      <c r="AE347" s="218"/>
      <c r="AF347" s="219"/>
      <c r="AG347" s="218"/>
      <c r="AH347" s="218"/>
      <c r="AI347" s="219" t="s">
        <v>3257</v>
      </c>
      <c r="AJ347" s="218"/>
      <c r="AK347" s="218"/>
      <c r="AL347" s="218"/>
      <c r="AM347" s="218"/>
      <c r="AN347" s="230">
        <f t="shared" si="16"/>
        <v>228</v>
      </c>
      <c r="AO347" s="220">
        <v>365.62402869995105</v>
      </c>
      <c r="AP347" s="226">
        <f t="shared" si="17"/>
        <v>76</v>
      </c>
      <c r="AQ347" s="227">
        <v>152</v>
      </c>
    </row>
    <row r="348" spans="1:43" ht="17.25">
      <c r="A348" s="160" t="s">
        <v>633</v>
      </c>
      <c r="B348" s="161">
        <v>431575</v>
      </c>
      <c r="C348" s="162">
        <v>0.30953763884800173</v>
      </c>
      <c r="D348" s="163">
        <v>4121</v>
      </c>
      <c r="E348" s="164">
        <v>0.001561595151932898</v>
      </c>
      <c r="F348" s="165">
        <v>2653.06</v>
      </c>
      <c r="G348" s="169">
        <f>B_DADOS1!$B$4*B_DADOS!E348</f>
        <v>3747.828364638955</v>
      </c>
      <c r="H348" s="178">
        <f t="shared" si="15"/>
        <v>6400.888364638955</v>
      </c>
      <c r="I348" s="179" t="s">
        <v>2705</v>
      </c>
      <c r="J348" s="222" t="s">
        <v>4632</v>
      </c>
      <c r="K348" s="181" t="s">
        <v>4154</v>
      </c>
      <c r="L348" s="182" t="s">
        <v>987</v>
      </c>
      <c r="M348" s="182" t="s">
        <v>1967</v>
      </c>
      <c r="N348" s="182" t="s">
        <v>1968</v>
      </c>
      <c r="O348" s="183" t="s">
        <v>1969</v>
      </c>
      <c r="P348" s="184" t="s">
        <v>104</v>
      </c>
      <c r="Q348" s="185" t="s">
        <v>2249</v>
      </c>
      <c r="R348" s="186">
        <v>580</v>
      </c>
      <c r="S348" s="187" t="s">
        <v>1970</v>
      </c>
      <c r="T348" s="187" t="s">
        <v>3255</v>
      </c>
      <c r="U348" s="188">
        <v>51</v>
      </c>
      <c r="V348" s="179" t="s">
        <v>1330</v>
      </c>
      <c r="W348" s="187" t="s">
        <v>1969</v>
      </c>
      <c r="X348" s="189">
        <v>95695000</v>
      </c>
      <c r="Y348" s="190"/>
      <c r="Z348" s="210">
        <v>14151841000104</v>
      </c>
      <c r="AA348" s="217"/>
      <c r="AB348" s="218"/>
      <c r="AC348" s="218"/>
      <c r="AD348" s="218"/>
      <c r="AE348" s="218"/>
      <c r="AF348" s="219"/>
      <c r="AG348" s="218"/>
      <c r="AH348" s="218"/>
      <c r="AI348" s="219" t="s">
        <v>3257</v>
      </c>
      <c r="AJ348" s="218"/>
      <c r="AK348" s="218"/>
      <c r="AL348" s="218"/>
      <c r="AM348" s="218"/>
      <c r="AN348" s="230">
        <f t="shared" si="16"/>
        <v>99</v>
      </c>
      <c r="AO348" s="220">
        <v>158.5189444289315</v>
      </c>
      <c r="AP348" s="226">
        <f t="shared" si="17"/>
        <v>33</v>
      </c>
      <c r="AQ348" s="227">
        <v>66</v>
      </c>
    </row>
    <row r="349" spans="1:43" ht="17.25">
      <c r="A349" s="160" t="s">
        <v>634</v>
      </c>
      <c r="B349" s="161">
        <v>431580</v>
      </c>
      <c r="C349" s="162">
        <v>0.29377671043617104</v>
      </c>
      <c r="D349" s="163">
        <v>10874</v>
      </c>
      <c r="E349" s="164">
        <v>0.0017142744691136089</v>
      </c>
      <c r="F349" s="165">
        <v>2653.06</v>
      </c>
      <c r="G349" s="169">
        <f>B_DADOS1!$B$4*B_DADOS!E349</f>
        <v>4114.258725872662</v>
      </c>
      <c r="H349" s="178">
        <f t="shared" si="15"/>
        <v>6767.318725872661</v>
      </c>
      <c r="I349" s="179" t="s">
        <v>2706</v>
      </c>
      <c r="J349" s="222" t="s">
        <v>4633</v>
      </c>
      <c r="K349" s="181" t="s">
        <v>4154</v>
      </c>
      <c r="L349" s="182" t="s">
        <v>988</v>
      </c>
      <c r="M349" s="182" t="s">
        <v>1971</v>
      </c>
      <c r="N349" s="182" t="s">
        <v>1972</v>
      </c>
      <c r="O349" s="183" t="s">
        <v>1973</v>
      </c>
      <c r="P349" s="184" t="s">
        <v>104</v>
      </c>
      <c r="Q349" s="185" t="s">
        <v>2250</v>
      </c>
      <c r="R349" s="186">
        <v>51</v>
      </c>
      <c r="S349" s="187" t="s">
        <v>3258</v>
      </c>
      <c r="T349" s="187" t="s">
        <v>3255</v>
      </c>
      <c r="U349" s="188">
        <v>51</v>
      </c>
      <c r="V349" s="179" t="s">
        <v>1331</v>
      </c>
      <c r="W349" s="187" t="s">
        <v>1973</v>
      </c>
      <c r="X349" s="189">
        <v>95735000</v>
      </c>
      <c r="Y349" s="190"/>
      <c r="Z349" s="210">
        <v>14292752000188</v>
      </c>
      <c r="AA349" s="217"/>
      <c r="AB349" s="218"/>
      <c r="AC349" s="218"/>
      <c r="AD349" s="218"/>
      <c r="AE349" s="218"/>
      <c r="AF349" s="219"/>
      <c r="AG349" s="218"/>
      <c r="AH349" s="218"/>
      <c r="AI349" s="219" t="s">
        <v>3257</v>
      </c>
      <c r="AJ349" s="218"/>
      <c r="AK349" s="218"/>
      <c r="AL349" s="218"/>
      <c r="AM349" s="218"/>
      <c r="AN349" s="230">
        <f t="shared" si="16"/>
        <v>109.5</v>
      </c>
      <c r="AO349" s="220">
        <v>175.91397155065684</v>
      </c>
      <c r="AP349" s="226">
        <f t="shared" si="17"/>
        <v>36.5</v>
      </c>
      <c r="AQ349" s="227">
        <v>73</v>
      </c>
    </row>
    <row r="350" spans="1:43" ht="17.25">
      <c r="A350" s="160" t="s">
        <v>635</v>
      </c>
      <c r="B350" s="161">
        <v>431590</v>
      </c>
      <c r="C350" s="162">
        <v>0.3491607115870203</v>
      </c>
      <c r="D350" s="163">
        <v>6084</v>
      </c>
      <c r="E350" s="164">
        <v>0.0018674902586723067</v>
      </c>
      <c r="F350" s="165">
        <v>2653.06</v>
      </c>
      <c r="G350" s="169">
        <f>B_DADOS1!$B$4*B_DADOS!E350</f>
        <v>4481.976620813536</v>
      </c>
      <c r="H350" s="178">
        <f t="shared" si="15"/>
        <v>7135.0366208135365</v>
      </c>
      <c r="I350" s="179" t="s">
        <v>2707</v>
      </c>
      <c r="J350" s="222" t="s">
        <v>4634</v>
      </c>
      <c r="K350" s="181" t="s">
        <v>4153</v>
      </c>
      <c r="L350" s="182" t="s">
        <v>989</v>
      </c>
      <c r="M350" s="182" t="s">
        <v>1974</v>
      </c>
      <c r="N350" s="182" t="s">
        <v>1975</v>
      </c>
      <c r="O350" s="183" t="s">
        <v>1976</v>
      </c>
      <c r="P350" s="184" t="s">
        <v>104</v>
      </c>
      <c r="Q350" s="185" t="s">
        <v>2251</v>
      </c>
      <c r="R350" s="186">
        <v>196</v>
      </c>
      <c r="S350" s="187"/>
      <c r="T350" s="187" t="s">
        <v>3255</v>
      </c>
      <c r="U350" s="188">
        <v>55</v>
      </c>
      <c r="V350" s="179" t="s">
        <v>1332</v>
      </c>
      <c r="W350" s="187" t="s">
        <v>1976</v>
      </c>
      <c r="X350" s="189">
        <v>98360000</v>
      </c>
      <c r="Y350" s="190"/>
      <c r="Z350" s="210">
        <v>15287318000172</v>
      </c>
      <c r="AA350" s="217"/>
      <c r="AB350" s="218"/>
      <c r="AC350" s="218"/>
      <c r="AD350" s="218"/>
      <c r="AE350" s="218"/>
      <c r="AF350" s="219"/>
      <c r="AG350" s="218"/>
      <c r="AH350" s="218"/>
      <c r="AI350" s="219" t="s">
        <v>3257</v>
      </c>
      <c r="AJ350" s="218"/>
      <c r="AK350" s="218"/>
      <c r="AL350" s="218"/>
      <c r="AM350" s="218"/>
      <c r="AN350" s="230">
        <f t="shared" si="16"/>
        <v>133.5</v>
      </c>
      <c r="AO350" s="220">
        <v>213.44098916607874</v>
      </c>
      <c r="AP350" s="226">
        <f t="shared" si="17"/>
        <v>44.5</v>
      </c>
      <c r="AQ350" s="227">
        <v>89</v>
      </c>
    </row>
    <row r="351" spans="1:43" ht="17.25">
      <c r="A351" s="160" t="s">
        <v>636</v>
      </c>
      <c r="B351" s="161">
        <v>431595</v>
      </c>
      <c r="C351" s="162">
        <v>0.333273384160145</v>
      </c>
      <c r="D351" s="163">
        <v>2394</v>
      </c>
      <c r="E351" s="164">
        <v>0.00154979354523983</v>
      </c>
      <c r="F351" s="165">
        <v>2653.06</v>
      </c>
      <c r="G351" s="169">
        <f>B_DADOS1!$B$4*B_DADOS!E351</f>
        <v>3719.504508575592</v>
      </c>
      <c r="H351" s="178">
        <f t="shared" si="15"/>
        <v>6372.564508575591</v>
      </c>
      <c r="I351" s="179" t="s">
        <v>2708</v>
      </c>
      <c r="J351" s="222" t="s">
        <v>4635</v>
      </c>
      <c r="K351" s="181" t="s">
        <v>4153</v>
      </c>
      <c r="L351" s="182" t="s">
        <v>990</v>
      </c>
      <c r="M351" s="182" t="s">
        <v>1977</v>
      </c>
      <c r="N351" s="182" t="s">
        <v>1978</v>
      </c>
      <c r="O351" s="183" t="s">
        <v>1979</v>
      </c>
      <c r="P351" s="184" t="s">
        <v>104</v>
      </c>
      <c r="Q351" s="185" t="s">
        <v>2252</v>
      </c>
      <c r="R351" s="186">
        <v>836</v>
      </c>
      <c r="S351" s="187" t="s">
        <v>3265</v>
      </c>
      <c r="T351" s="187" t="s">
        <v>3255</v>
      </c>
      <c r="U351" s="188">
        <v>55</v>
      </c>
      <c r="V351" s="179" t="s">
        <v>1333</v>
      </c>
      <c r="W351" s="187" t="s">
        <v>1979</v>
      </c>
      <c r="X351" s="189">
        <v>97843000</v>
      </c>
      <c r="Y351" s="190"/>
      <c r="Z351" s="210">
        <v>14763511000170</v>
      </c>
      <c r="AA351" s="217"/>
      <c r="AB351" s="218"/>
      <c r="AC351" s="218"/>
      <c r="AD351" s="218"/>
      <c r="AE351" s="218"/>
      <c r="AF351" s="219"/>
      <c r="AG351" s="218"/>
      <c r="AH351" s="218"/>
      <c r="AI351" s="219" t="s">
        <v>3257</v>
      </c>
      <c r="AJ351" s="218"/>
      <c r="AK351" s="218"/>
      <c r="AL351" s="218"/>
      <c r="AM351" s="218"/>
      <c r="AN351" s="230">
        <f t="shared" si="16"/>
        <v>94.5</v>
      </c>
      <c r="AO351" s="220">
        <v>150.41921633750567</v>
      </c>
      <c r="AP351" s="226">
        <f t="shared" si="17"/>
        <v>31.5</v>
      </c>
      <c r="AQ351" s="227">
        <v>63</v>
      </c>
    </row>
    <row r="352" spans="1:43" ht="17.25">
      <c r="A352" s="160" t="s">
        <v>637</v>
      </c>
      <c r="B352" s="161">
        <v>431600</v>
      </c>
      <c r="C352" s="162">
        <v>0.3181814936081097</v>
      </c>
      <c r="D352" s="163">
        <v>20899</v>
      </c>
      <c r="E352" s="164">
        <v>0.0020478509147189333</v>
      </c>
      <c r="F352" s="165">
        <v>2653.061224489796</v>
      </c>
      <c r="G352" s="169">
        <f>B_DADOS1!$B$4*B_DADOS!E352</f>
        <v>4914.84219532544</v>
      </c>
      <c r="H352" s="178">
        <f t="shared" si="15"/>
        <v>7567.903419815237</v>
      </c>
      <c r="I352" s="179" t="s">
        <v>2709</v>
      </c>
      <c r="J352" s="222" t="s">
        <v>4636</v>
      </c>
      <c r="K352" s="181" t="s">
        <v>4154</v>
      </c>
      <c r="L352" s="182" t="s">
        <v>991</v>
      </c>
      <c r="M352" s="182" t="s">
        <v>1980</v>
      </c>
      <c r="N352" s="182" t="s">
        <v>1981</v>
      </c>
      <c r="O352" s="183" t="s">
        <v>1982</v>
      </c>
      <c r="P352" s="184" t="s">
        <v>104</v>
      </c>
      <c r="Q352" s="185" t="s">
        <v>2253</v>
      </c>
      <c r="R352" s="186">
        <v>110</v>
      </c>
      <c r="S352" s="187"/>
      <c r="T352" s="187" t="s">
        <v>3255</v>
      </c>
      <c r="U352" s="188">
        <v>51</v>
      </c>
      <c r="V352" s="179" t="s">
        <v>1334</v>
      </c>
      <c r="W352" s="187" t="s">
        <v>1982</v>
      </c>
      <c r="X352" s="189">
        <v>95690000</v>
      </c>
      <c r="Y352" s="190"/>
      <c r="Z352" s="210">
        <v>14806747000146</v>
      </c>
      <c r="AA352" s="217"/>
      <c r="AB352" s="218"/>
      <c r="AC352" s="218"/>
      <c r="AD352" s="218"/>
      <c r="AE352" s="218"/>
      <c r="AF352" s="219"/>
      <c r="AG352" s="218"/>
      <c r="AH352" s="218"/>
      <c r="AI352" s="219" t="s">
        <v>3257</v>
      </c>
      <c r="AJ352" s="218"/>
      <c r="AK352" s="218"/>
      <c r="AL352" s="218"/>
      <c r="AM352" s="218"/>
      <c r="AN352" s="230">
        <f t="shared" si="16"/>
        <v>148.5</v>
      </c>
      <c r="AO352" s="220">
        <v>237.085318109902</v>
      </c>
      <c r="AP352" s="226">
        <f t="shared" si="17"/>
        <v>49.5</v>
      </c>
      <c r="AQ352" s="227">
        <v>99</v>
      </c>
    </row>
    <row r="353" spans="1:43" ht="17.25">
      <c r="A353" s="160" t="s">
        <v>638</v>
      </c>
      <c r="B353" s="161">
        <v>431610</v>
      </c>
      <c r="C353" s="162">
        <v>0.3322459114324936</v>
      </c>
      <c r="D353" s="163">
        <v>10214</v>
      </c>
      <c r="E353" s="164">
        <v>0.0019206295997155473</v>
      </c>
      <c r="F353" s="165">
        <v>2653.061224489796</v>
      </c>
      <c r="G353" s="169">
        <f>B_DADOS1!$B$4*B_DADOS!E353</f>
        <v>4609.511039317314</v>
      </c>
      <c r="H353" s="178">
        <f t="shared" si="15"/>
        <v>7262.572263807109</v>
      </c>
      <c r="I353" s="179" t="s">
        <v>2710</v>
      </c>
      <c r="J353" s="222" t="s">
        <v>4641</v>
      </c>
      <c r="K353" s="181" t="s">
        <v>4152</v>
      </c>
      <c r="L353" s="182" t="s">
        <v>992</v>
      </c>
      <c r="M353" s="182" t="s">
        <v>1983</v>
      </c>
      <c r="N353" s="182" t="s">
        <v>1984</v>
      </c>
      <c r="O353" s="183" t="s">
        <v>1985</v>
      </c>
      <c r="P353" s="184" t="s">
        <v>104</v>
      </c>
      <c r="Q353" s="185" t="s">
        <v>2254</v>
      </c>
      <c r="R353" s="186" t="s">
        <v>3266</v>
      </c>
      <c r="S353" s="187" t="s">
        <v>3258</v>
      </c>
      <c r="T353" s="187" t="s">
        <v>3255</v>
      </c>
      <c r="U353" s="188">
        <v>54</v>
      </c>
      <c r="V353" s="179" t="s">
        <v>1335</v>
      </c>
      <c r="W353" s="187" t="s">
        <v>1985</v>
      </c>
      <c r="X353" s="189">
        <v>99670000</v>
      </c>
      <c r="Y353" s="190"/>
      <c r="Z353" s="210">
        <v>14434066000102</v>
      </c>
      <c r="AA353" s="217"/>
      <c r="AB353" s="218"/>
      <c r="AC353" s="218"/>
      <c r="AD353" s="218"/>
      <c r="AE353" s="218"/>
      <c r="AF353" s="219"/>
      <c r="AG353" s="218"/>
      <c r="AH353" s="218"/>
      <c r="AI353" s="219" t="s">
        <v>3257</v>
      </c>
      <c r="AJ353" s="218"/>
      <c r="AK353" s="218"/>
      <c r="AL353" s="218"/>
      <c r="AM353" s="218"/>
      <c r="AN353" s="230">
        <f t="shared" si="16"/>
        <v>123</v>
      </c>
      <c r="AO353" s="220">
        <v>195.7686423549588</v>
      </c>
      <c r="AP353" s="226">
        <f t="shared" si="17"/>
        <v>41</v>
      </c>
      <c r="AQ353" s="227">
        <v>82</v>
      </c>
    </row>
    <row r="354" spans="1:43" ht="17.25">
      <c r="A354" s="160" t="s">
        <v>639</v>
      </c>
      <c r="B354" s="161">
        <v>431620</v>
      </c>
      <c r="C354" s="162">
        <v>0.25987662116478516</v>
      </c>
      <c r="D354" s="163">
        <v>5485</v>
      </c>
      <c r="E354" s="164">
        <v>0.0013685110256622332</v>
      </c>
      <c r="F354" s="165">
        <v>2653.061224489796</v>
      </c>
      <c r="G354" s="169">
        <f>B_DADOS1!$B$4*B_DADOS!E354</f>
        <v>3284.4264615893594</v>
      </c>
      <c r="H354" s="178">
        <f t="shared" si="15"/>
        <v>5937.4876860791555</v>
      </c>
      <c r="I354" s="179" t="s">
        <v>2711</v>
      </c>
      <c r="J354" s="222" t="s">
        <v>1986</v>
      </c>
      <c r="K354" s="181" t="s">
        <v>4152</v>
      </c>
      <c r="L354" s="182" t="s">
        <v>993</v>
      </c>
      <c r="M354" s="182" t="s">
        <v>1987</v>
      </c>
      <c r="N354" s="182" t="s">
        <v>1988</v>
      </c>
      <c r="O354" s="183" t="s">
        <v>1989</v>
      </c>
      <c r="P354" s="184" t="s">
        <v>104</v>
      </c>
      <c r="Q354" s="185" t="s">
        <v>2255</v>
      </c>
      <c r="R354" s="186">
        <v>73</v>
      </c>
      <c r="S354" s="187"/>
      <c r="T354" s="187" t="s">
        <v>3255</v>
      </c>
      <c r="U354" s="188">
        <v>54</v>
      </c>
      <c r="V354" s="179" t="s">
        <v>1336</v>
      </c>
      <c r="W354" s="187" t="s">
        <v>1989</v>
      </c>
      <c r="X354" s="189">
        <v>99590000</v>
      </c>
      <c r="Y354" s="190"/>
      <c r="Z354" s="210">
        <v>13952521000190</v>
      </c>
      <c r="AA354" s="217"/>
      <c r="AB354" s="218"/>
      <c r="AC354" s="218"/>
      <c r="AD354" s="218"/>
      <c r="AE354" s="218"/>
      <c r="AF354" s="219"/>
      <c r="AG354" s="218"/>
      <c r="AH354" s="218"/>
      <c r="AI354" s="219" t="s">
        <v>3257</v>
      </c>
      <c r="AJ354" s="218"/>
      <c r="AK354" s="218"/>
      <c r="AL354" s="218"/>
      <c r="AM354" s="218"/>
      <c r="AN354" s="230">
        <f t="shared" si="16"/>
        <v>102</v>
      </c>
      <c r="AO354" s="220">
        <v>162.33594136810902</v>
      </c>
      <c r="AP354" s="226">
        <f t="shared" si="17"/>
        <v>34</v>
      </c>
      <c r="AQ354" s="227">
        <v>68</v>
      </c>
    </row>
    <row r="355" spans="1:43" ht="17.25">
      <c r="A355" s="160" t="s">
        <v>640</v>
      </c>
      <c r="B355" s="161">
        <v>431630</v>
      </c>
      <c r="C355" s="162">
        <v>0.4010383372340162</v>
      </c>
      <c r="D355" s="163">
        <v>6921</v>
      </c>
      <c r="E355" s="164">
        <v>0.002186833975923441</v>
      </c>
      <c r="F355" s="165">
        <v>2653.061224489796</v>
      </c>
      <c r="G355" s="169">
        <f>B_DADOS1!$B$4*B_DADOS!E355</f>
        <v>5248.401542216258</v>
      </c>
      <c r="H355" s="178">
        <f t="shared" si="15"/>
        <v>7901.462766706054</v>
      </c>
      <c r="I355" s="179" t="s">
        <v>2712</v>
      </c>
      <c r="J355" s="222" t="s">
        <v>4637</v>
      </c>
      <c r="K355" s="181" t="s">
        <v>4153</v>
      </c>
      <c r="L355" s="182" t="s">
        <v>994</v>
      </c>
      <c r="M355" s="182" t="s">
        <v>1990</v>
      </c>
      <c r="N355" s="182" t="s">
        <v>1991</v>
      </c>
      <c r="O355" s="183" t="s">
        <v>1992</v>
      </c>
      <c r="P355" s="184" t="s">
        <v>104</v>
      </c>
      <c r="Q355" s="185" t="s">
        <v>2256</v>
      </c>
      <c r="R355" s="186">
        <v>221</v>
      </c>
      <c r="S355" s="187" t="s">
        <v>3258</v>
      </c>
      <c r="T355" s="187" t="s">
        <v>3255</v>
      </c>
      <c r="U355" s="188">
        <v>55</v>
      </c>
      <c r="V355" s="179" t="s">
        <v>1337</v>
      </c>
      <c r="W355" s="187" t="s">
        <v>1992</v>
      </c>
      <c r="X355" s="189">
        <v>97970000</v>
      </c>
      <c r="Y355" s="190"/>
      <c r="Z355" s="210">
        <v>14368126000128</v>
      </c>
      <c r="AA355" s="217"/>
      <c r="AB355" s="218"/>
      <c r="AC355" s="218"/>
      <c r="AD355" s="218"/>
      <c r="AE355" s="218"/>
      <c r="AF355" s="219"/>
      <c r="AG355" s="218"/>
      <c r="AH355" s="218"/>
      <c r="AI355" s="219" t="s">
        <v>3257</v>
      </c>
      <c r="AJ355" s="218"/>
      <c r="AK355" s="218"/>
      <c r="AL355" s="218"/>
      <c r="AM355" s="218"/>
      <c r="AN355" s="230">
        <f t="shared" si="16"/>
        <v>157.5</v>
      </c>
      <c r="AO355" s="220">
        <v>252.414612053523</v>
      </c>
      <c r="AP355" s="226">
        <f t="shared" si="17"/>
        <v>52.5</v>
      </c>
      <c r="AQ355" s="227">
        <v>105</v>
      </c>
    </row>
    <row r="356" spans="1:43" ht="17.25">
      <c r="A356" s="160" t="s">
        <v>641</v>
      </c>
      <c r="B356" s="161">
        <v>431640</v>
      </c>
      <c r="C356" s="162">
        <v>0.3988663627556379</v>
      </c>
      <c r="D356" s="163">
        <v>40142</v>
      </c>
      <c r="E356" s="164">
        <v>0.0028312085310201575</v>
      </c>
      <c r="F356" s="165">
        <v>2653.061224489796</v>
      </c>
      <c r="G356" s="169">
        <f>B_DADOS1!$B$4*B_DADOS!E356</f>
        <v>6794.900474448378</v>
      </c>
      <c r="H356" s="178">
        <f t="shared" si="15"/>
        <v>9447.961698938174</v>
      </c>
      <c r="I356" s="179" t="s">
        <v>2713</v>
      </c>
      <c r="J356" s="222" t="s">
        <v>4638</v>
      </c>
      <c r="K356" s="181" t="s">
        <v>4153</v>
      </c>
      <c r="L356" s="182" t="s">
        <v>995</v>
      </c>
      <c r="M356" s="182" t="s">
        <v>1993</v>
      </c>
      <c r="N356" s="182" t="s">
        <v>1994</v>
      </c>
      <c r="O356" s="183" t="s">
        <v>1995</v>
      </c>
      <c r="P356" s="184" t="s">
        <v>104</v>
      </c>
      <c r="Q356" s="185" t="s">
        <v>2257</v>
      </c>
      <c r="R356" s="186">
        <v>2830</v>
      </c>
      <c r="S356" s="187" t="s">
        <v>3258</v>
      </c>
      <c r="T356" s="187" t="s">
        <v>3255</v>
      </c>
      <c r="U356" s="188">
        <v>55</v>
      </c>
      <c r="V356" s="179" t="s">
        <v>1338</v>
      </c>
      <c r="W356" s="187" t="s">
        <v>1995</v>
      </c>
      <c r="X356" s="189">
        <v>97590000</v>
      </c>
      <c r="Y356" s="190"/>
      <c r="Z356" s="210">
        <v>14774894000181</v>
      </c>
      <c r="AA356" s="217"/>
      <c r="AB356" s="218"/>
      <c r="AC356" s="218"/>
      <c r="AD356" s="218"/>
      <c r="AE356" s="218"/>
      <c r="AF356" s="219"/>
      <c r="AG356" s="218"/>
      <c r="AH356" s="218"/>
      <c r="AI356" s="219" t="s">
        <v>3257</v>
      </c>
      <c r="AJ356" s="218"/>
      <c r="AK356" s="218"/>
      <c r="AL356" s="218"/>
      <c r="AM356" s="218"/>
      <c r="AN356" s="230">
        <f t="shared" si="16"/>
        <v>196.5</v>
      </c>
      <c r="AO356" s="220">
        <v>314.70136633764173</v>
      </c>
      <c r="AP356" s="226">
        <f t="shared" si="17"/>
        <v>65.5</v>
      </c>
      <c r="AQ356" s="227">
        <v>131</v>
      </c>
    </row>
    <row r="357" spans="1:43" ht="17.25">
      <c r="A357" s="160" t="s">
        <v>642</v>
      </c>
      <c r="B357" s="161">
        <v>431642</v>
      </c>
      <c r="C357" s="162">
        <v>0.44432225635708017</v>
      </c>
      <c r="D357" s="163">
        <v>2680</v>
      </c>
      <c r="E357" s="164">
        <v>0.002101468484537226</v>
      </c>
      <c r="F357" s="165">
        <v>2653.061224489796</v>
      </c>
      <c r="G357" s="169">
        <f>B_DADOS1!$B$4*B_DADOS!E357</f>
        <v>5043.524362889342</v>
      </c>
      <c r="H357" s="178">
        <f t="shared" si="15"/>
        <v>7696.585587379139</v>
      </c>
      <c r="I357" s="179" t="s">
        <v>2714</v>
      </c>
      <c r="J357" s="222" t="s">
        <v>4642</v>
      </c>
      <c r="K357" s="181" t="s">
        <v>4153</v>
      </c>
      <c r="L357" s="182" t="s">
        <v>996</v>
      </c>
      <c r="M357" s="182" t="s">
        <v>1996</v>
      </c>
      <c r="N357" s="182" t="s">
        <v>1997</v>
      </c>
      <c r="O357" s="183" t="s">
        <v>1998</v>
      </c>
      <c r="P357" s="184" t="s">
        <v>104</v>
      </c>
      <c r="Q357" s="185" t="s">
        <v>2258</v>
      </c>
      <c r="R357" s="186" t="s">
        <v>3266</v>
      </c>
      <c r="S357" s="187" t="s">
        <v>3263</v>
      </c>
      <c r="T357" s="187" t="s">
        <v>3255</v>
      </c>
      <c r="U357" s="188">
        <v>55</v>
      </c>
      <c r="V357" s="179" t="s">
        <v>1339</v>
      </c>
      <c r="W357" s="187" t="s">
        <v>1998</v>
      </c>
      <c r="X357" s="189">
        <v>98330000</v>
      </c>
      <c r="Y357" s="190"/>
      <c r="Z357" s="210">
        <v>15283198000135</v>
      </c>
      <c r="AA357" s="217"/>
      <c r="AB357" s="218"/>
      <c r="AC357" s="218"/>
      <c r="AD357" s="218"/>
      <c r="AE357" s="218"/>
      <c r="AF357" s="219"/>
      <c r="AG357" s="218"/>
      <c r="AH357" s="218"/>
      <c r="AI357" s="219" t="s">
        <v>3257</v>
      </c>
      <c r="AJ357" s="218"/>
      <c r="AK357" s="218"/>
      <c r="AL357" s="218"/>
      <c r="AM357" s="218"/>
      <c r="AN357" s="230">
        <f t="shared" si="16"/>
        <v>129</v>
      </c>
      <c r="AO357" s="220">
        <v>205.78301705085488</v>
      </c>
      <c r="AP357" s="226">
        <f t="shared" si="17"/>
        <v>43</v>
      </c>
      <c r="AQ357" s="227">
        <v>86</v>
      </c>
    </row>
    <row r="358" spans="1:43" ht="17.25">
      <c r="A358" s="160" t="s">
        <v>643</v>
      </c>
      <c r="B358" s="161">
        <v>431643</v>
      </c>
      <c r="C358" s="162">
        <v>0.3001663786718307</v>
      </c>
      <c r="D358" s="163">
        <v>2857</v>
      </c>
      <c r="E358" s="164">
        <v>0.001433353054277319</v>
      </c>
      <c r="F358" s="165">
        <v>2653.061224489796</v>
      </c>
      <c r="G358" s="169">
        <f>B_DADOS1!$B$4*B_DADOS!E358</f>
        <v>3440.0473302655655</v>
      </c>
      <c r="H358" s="178">
        <f t="shared" si="15"/>
        <v>6093.108554755361</v>
      </c>
      <c r="I358" s="179" t="s">
        <v>2715</v>
      </c>
      <c r="J358" s="222" t="s">
        <v>1999</v>
      </c>
      <c r="K358" s="181" t="s">
        <v>4153</v>
      </c>
      <c r="L358" s="182" t="s">
        <v>997</v>
      </c>
      <c r="M358" s="182" t="s">
        <v>2000</v>
      </c>
      <c r="N358" s="182" t="s">
        <v>2001</v>
      </c>
      <c r="O358" s="183"/>
      <c r="P358" s="184" t="s">
        <v>104</v>
      </c>
      <c r="Q358" s="185"/>
      <c r="R358" s="186"/>
      <c r="S358" s="187"/>
      <c r="T358" s="187"/>
      <c r="U358" s="188"/>
      <c r="V358" s="179" t="s">
        <v>3412</v>
      </c>
      <c r="W358" s="187"/>
      <c r="X358" s="189"/>
      <c r="Y358" s="190"/>
      <c r="Z358" s="210"/>
      <c r="AA358" s="217"/>
      <c r="AB358" s="218"/>
      <c r="AC358" s="218"/>
      <c r="AD358" s="218"/>
      <c r="AE358" s="218"/>
      <c r="AF358" s="219"/>
      <c r="AG358" s="218"/>
      <c r="AH358" s="218"/>
      <c r="AI358" s="219"/>
      <c r="AJ358" s="218"/>
      <c r="AK358" s="218"/>
      <c r="AL358" s="218"/>
      <c r="AM358" s="218"/>
      <c r="AN358" s="230">
        <f t="shared" si="16"/>
        <v>99</v>
      </c>
      <c r="AO358" s="220">
        <v>158.1704817658864</v>
      </c>
      <c r="AP358" s="226">
        <f t="shared" si="17"/>
        <v>33</v>
      </c>
      <c r="AQ358" s="227">
        <v>66</v>
      </c>
    </row>
    <row r="359" spans="1:43" ht="17.25">
      <c r="A359" s="160" t="s">
        <v>644</v>
      </c>
      <c r="B359" s="161">
        <v>431645</v>
      </c>
      <c r="C359" s="162">
        <v>0.4010612781770045</v>
      </c>
      <c r="D359" s="163">
        <v>11324</v>
      </c>
      <c r="E359" s="164">
        <v>0.0023545900641179685</v>
      </c>
      <c r="F359" s="165">
        <v>2653.061224489796</v>
      </c>
      <c r="G359" s="169">
        <f>B_DADOS1!$B$4*B_DADOS!E359</f>
        <v>5651.016153883124</v>
      </c>
      <c r="H359" s="178">
        <f t="shared" si="15"/>
        <v>8304.07737837292</v>
      </c>
      <c r="I359" s="179" t="s">
        <v>2716</v>
      </c>
      <c r="J359" s="222" t="s">
        <v>4643</v>
      </c>
      <c r="K359" s="181" t="s">
        <v>4153</v>
      </c>
      <c r="L359" s="182" t="s">
        <v>998</v>
      </c>
      <c r="M359" s="182" t="s">
        <v>2002</v>
      </c>
      <c r="N359" s="182" t="s">
        <v>2003</v>
      </c>
      <c r="O359" s="183"/>
      <c r="P359" s="184" t="s">
        <v>104</v>
      </c>
      <c r="Q359" s="185"/>
      <c r="R359" s="186"/>
      <c r="S359" s="187"/>
      <c r="T359" s="187"/>
      <c r="U359" s="188"/>
      <c r="V359" s="179" t="s">
        <v>3412</v>
      </c>
      <c r="W359" s="187"/>
      <c r="X359" s="189"/>
      <c r="Y359" s="190"/>
      <c r="Z359" s="210"/>
      <c r="AA359" s="217"/>
      <c r="AB359" s="218"/>
      <c r="AC359" s="218"/>
      <c r="AD359" s="218"/>
      <c r="AE359" s="218"/>
      <c r="AF359" s="219"/>
      <c r="AG359" s="218"/>
      <c r="AH359" s="218"/>
      <c r="AI359" s="219"/>
      <c r="AJ359" s="218"/>
      <c r="AK359" s="218"/>
      <c r="AL359" s="218"/>
      <c r="AM359" s="218"/>
      <c r="AN359" s="230">
        <f t="shared" si="16"/>
        <v>172.5</v>
      </c>
      <c r="AO359" s="220">
        <v>275.51111031926456</v>
      </c>
      <c r="AP359" s="226">
        <f t="shared" si="17"/>
        <v>57.5</v>
      </c>
      <c r="AQ359" s="227">
        <v>115</v>
      </c>
    </row>
    <row r="360" spans="1:43" ht="17.25">
      <c r="A360" s="160" t="s">
        <v>645</v>
      </c>
      <c r="B360" s="161">
        <v>431647</v>
      </c>
      <c r="C360" s="162">
        <v>0.2758335658167677</v>
      </c>
      <c r="D360" s="163">
        <v>2747</v>
      </c>
      <c r="E360" s="164">
        <v>0.0013094246342554752</v>
      </c>
      <c r="F360" s="165">
        <v>2653.061224489796</v>
      </c>
      <c r="G360" s="169">
        <f>B_DADOS1!$B$4*B_DADOS!E360</f>
        <v>3142.6191222131406</v>
      </c>
      <c r="H360" s="178">
        <f t="shared" si="15"/>
        <v>5795.680346702937</v>
      </c>
      <c r="I360" s="179" t="s">
        <v>2717</v>
      </c>
      <c r="J360" s="222" t="s">
        <v>4644</v>
      </c>
      <c r="K360" s="181" t="s">
        <v>4153</v>
      </c>
      <c r="L360" s="182" t="s">
        <v>999</v>
      </c>
      <c r="M360" s="182" t="s">
        <v>2004</v>
      </c>
      <c r="N360" s="182" t="s">
        <v>2005</v>
      </c>
      <c r="O360" s="183" t="s">
        <v>2006</v>
      </c>
      <c r="P360" s="184" t="s">
        <v>104</v>
      </c>
      <c r="Q360" s="185" t="s">
        <v>2259</v>
      </c>
      <c r="R360" s="186">
        <v>826</v>
      </c>
      <c r="S360" s="187" t="s">
        <v>3269</v>
      </c>
      <c r="T360" s="187" t="s">
        <v>3273</v>
      </c>
      <c r="U360" s="188">
        <v>55</v>
      </c>
      <c r="V360" s="179" t="s">
        <v>1340</v>
      </c>
      <c r="W360" s="187" t="s">
        <v>2006</v>
      </c>
      <c r="X360" s="189">
        <v>97940000</v>
      </c>
      <c r="Y360" s="190"/>
      <c r="Z360" s="210">
        <v>14588200000111</v>
      </c>
      <c r="AA360" s="217"/>
      <c r="AB360" s="218"/>
      <c r="AC360" s="218"/>
      <c r="AD360" s="218"/>
      <c r="AE360" s="218"/>
      <c r="AF360" s="219"/>
      <c r="AG360" s="218"/>
      <c r="AH360" s="218"/>
      <c r="AI360" s="219" t="s">
        <v>3257</v>
      </c>
      <c r="AJ360" s="218"/>
      <c r="AK360" s="218"/>
      <c r="AL360" s="218"/>
      <c r="AM360" s="218"/>
      <c r="AN360" s="230">
        <f t="shared" si="16"/>
        <v>33</v>
      </c>
      <c r="AO360" s="220">
        <v>53.81988873200112</v>
      </c>
      <c r="AP360" s="226">
        <f t="shared" si="17"/>
        <v>11</v>
      </c>
      <c r="AQ360" s="227">
        <v>22</v>
      </c>
    </row>
    <row r="361" spans="1:43" ht="17.25">
      <c r="A361" s="160" t="s">
        <v>646</v>
      </c>
      <c r="B361" s="161">
        <v>431650</v>
      </c>
      <c r="C361" s="162">
        <v>0.25237078073762503</v>
      </c>
      <c r="D361" s="163">
        <v>7130</v>
      </c>
      <c r="E361" s="164">
        <v>0.0013823152367519074</v>
      </c>
      <c r="F361" s="165">
        <v>2653.061224489796</v>
      </c>
      <c r="G361" s="169">
        <f>B_DADOS1!$B$4*B_DADOS!E361</f>
        <v>3317.5565682045776</v>
      </c>
      <c r="H361" s="178">
        <f t="shared" si="15"/>
        <v>5970.617792694374</v>
      </c>
      <c r="I361" s="179" t="s">
        <v>2718</v>
      </c>
      <c r="J361" s="222" t="s">
        <v>4645</v>
      </c>
      <c r="K361" s="181" t="s">
        <v>4154</v>
      </c>
      <c r="L361" s="182" t="s">
        <v>1000</v>
      </c>
      <c r="M361" s="182" t="s">
        <v>2007</v>
      </c>
      <c r="N361" s="182" t="s">
        <v>2008</v>
      </c>
      <c r="O361" s="183" t="s">
        <v>2009</v>
      </c>
      <c r="P361" s="184" t="s">
        <v>104</v>
      </c>
      <c r="Q361" s="185" t="s">
        <v>2260</v>
      </c>
      <c r="R361" s="186">
        <v>422</v>
      </c>
      <c r="S361" s="187" t="s">
        <v>3265</v>
      </c>
      <c r="T361" s="187" t="s">
        <v>3255</v>
      </c>
      <c r="U361" s="188">
        <v>51</v>
      </c>
      <c r="V361" s="179" t="s">
        <v>1341</v>
      </c>
      <c r="W361" s="187" t="s">
        <v>2009</v>
      </c>
      <c r="X361" s="189">
        <v>95750000</v>
      </c>
      <c r="Y361" s="190"/>
      <c r="Z361" s="210">
        <v>14399746000124</v>
      </c>
      <c r="AA361" s="217"/>
      <c r="AB361" s="218"/>
      <c r="AC361" s="218"/>
      <c r="AD361" s="218"/>
      <c r="AE361" s="218"/>
      <c r="AF361" s="219"/>
      <c r="AG361" s="218"/>
      <c r="AH361" s="218"/>
      <c r="AI361" s="219" t="s">
        <v>3257</v>
      </c>
      <c r="AJ361" s="218"/>
      <c r="AK361" s="218"/>
      <c r="AL361" s="218"/>
      <c r="AM361" s="218"/>
      <c r="AN361" s="230">
        <f t="shared" si="16"/>
        <v>72</v>
      </c>
      <c r="AO361" s="220">
        <v>115.83510659263845</v>
      </c>
      <c r="AP361" s="226">
        <f t="shared" si="17"/>
        <v>24</v>
      </c>
      <c r="AQ361" s="227">
        <v>48</v>
      </c>
    </row>
    <row r="362" spans="1:43" ht="17.25">
      <c r="A362" s="160" t="s">
        <v>647</v>
      </c>
      <c r="B362" s="161">
        <v>431660</v>
      </c>
      <c r="C362" s="162">
        <v>0.29044437843920023</v>
      </c>
      <c r="D362" s="163">
        <v>15885</v>
      </c>
      <c r="E362" s="164">
        <v>0.0017939719669300398</v>
      </c>
      <c r="F362" s="165">
        <v>2653.061224489796</v>
      </c>
      <c r="G362" s="169">
        <f>B_DADOS1!$B$4*B_DADOS!E362</f>
        <v>4305.532720632095</v>
      </c>
      <c r="H362" s="178">
        <f t="shared" si="15"/>
        <v>6958.593945121891</v>
      </c>
      <c r="I362" s="179" t="s">
        <v>2719</v>
      </c>
      <c r="J362" s="222" t="s">
        <v>4646</v>
      </c>
      <c r="K362" s="181" t="s">
        <v>4152</v>
      </c>
      <c r="L362" s="182" t="s">
        <v>3703</v>
      </c>
      <c r="M362" s="182" t="s">
        <v>2010</v>
      </c>
      <c r="N362" s="182" t="s">
        <v>2011</v>
      </c>
      <c r="O362" s="183" t="s">
        <v>2012</v>
      </c>
      <c r="P362" s="184" t="s">
        <v>104</v>
      </c>
      <c r="Q362" s="185" t="s">
        <v>2261</v>
      </c>
      <c r="R362" s="186">
        <v>673</v>
      </c>
      <c r="S362" s="187" t="s">
        <v>3278</v>
      </c>
      <c r="T362" s="187" t="s">
        <v>3255</v>
      </c>
      <c r="U362" s="188">
        <v>54</v>
      </c>
      <c r="V362" s="179" t="s">
        <v>1342</v>
      </c>
      <c r="W362" s="187" t="s">
        <v>2012</v>
      </c>
      <c r="X362" s="189">
        <v>99840000</v>
      </c>
      <c r="Y362" s="190"/>
      <c r="Z362" s="210">
        <v>14378753000140</v>
      </c>
      <c r="AA362" s="217"/>
      <c r="AB362" s="218"/>
      <c r="AC362" s="218"/>
      <c r="AD362" s="218"/>
      <c r="AE362" s="218"/>
      <c r="AF362" s="219"/>
      <c r="AG362" s="218"/>
      <c r="AH362" s="218"/>
      <c r="AI362" s="219" t="s">
        <v>3257</v>
      </c>
      <c r="AJ362" s="218"/>
      <c r="AK362" s="218"/>
      <c r="AL362" s="218"/>
      <c r="AM362" s="218"/>
      <c r="AN362" s="230">
        <f t="shared" si="16"/>
        <v>136.5</v>
      </c>
      <c r="AO362" s="220">
        <v>218.41448088822213</v>
      </c>
      <c r="AP362" s="226">
        <f t="shared" si="17"/>
        <v>45.5</v>
      </c>
      <c r="AQ362" s="227">
        <v>91</v>
      </c>
    </row>
    <row r="363" spans="1:43" ht="17.25">
      <c r="A363" s="160" t="s">
        <v>648</v>
      </c>
      <c r="B363" s="161">
        <v>431670</v>
      </c>
      <c r="C363" s="162">
        <v>0.32828393271525763</v>
      </c>
      <c r="D363" s="163">
        <v>8936</v>
      </c>
      <c r="E363" s="164">
        <v>0.0018600546136353915</v>
      </c>
      <c r="F363" s="165">
        <v>2653.061224489796</v>
      </c>
      <c r="G363" s="169">
        <f>B_DADOS1!$B$4*B_DADOS!E363</f>
        <v>4464.131072724939</v>
      </c>
      <c r="H363" s="178">
        <f t="shared" si="15"/>
        <v>7117.192297214735</v>
      </c>
      <c r="I363" s="179" t="s">
        <v>2720</v>
      </c>
      <c r="J363" s="222" t="s">
        <v>4647</v>
      </c>
      <c r="K363" s="181" t="s">
        <v>4153</v>
      </c>
      <c r="L363" s="182" t="s">
        <v>3704</v>
      </c>
      <c r="M363" s="182" t="s">
        <v>2013</v>
      </c>
      <c r="N363" s="182" t="s">
        <v>2014</v>
      </c>
      <c r="O363" s="183" t="s">
        <v>2015</v>
      </c>
      <c r="P363" s="184" t="s">
        <v>104</v>
      </c>
      <c r="Q363" s="185" t="s">
        <v>2262</v>
      </c>
      <c r="R363" s="186">
        <v>101</v>
      </c>
      <c r="S363" s="187" t="s">
        <v>3258</v>
      </c>
      <c r="T363" s="187" t="s">
        <v>3274</v>
      </c>
      <c r="U363" s="188">
        <v>55</v>
      </c>
      <c r="V363" s="179" t="s">
        <v>1343</v>
      </c>
      <c r="W363" s="187" t="s">
        <v>2015</v>
      </c>
      <c r="X363" s="189">
        <v>98240000</v>
      </c>
      <c r="Y363" s="190"/>
      <c r="Z363" s="210">
        <v>14364898000191</v>
      </c>
      <c r="AA363" s="217"/>
      <c r="AB363" s="218"/>
      <c r="AC363" s="218"/>
      <c r="AD363" s="218"/>
      <c r="AE363" s="218"/>
      <c r="AF363" s="219"/>
      <c r="AG363" s="218"/>
      <c r="AH363" s="218"/>
      <c r="AI363" s="219" t="s">
        <v>3257</v>
      </c>
      <c r="AJ363" s="218"/>
      <c r="AK363" s="218"/>
      <c r="AL363" s="218"/>
      <c r="AM363" s="218"/>
      <c r="AN363" s="230">
        <f t="shared" si="16"/>
        <v>136.5</v>
      </c>
      <c r="AO363" s="220">
        <v>219.50398966927293</v>
      </c>
      <c r="AP363" s="226">
        <f t="shared" si="17"/>
        <v>45.5</v>
      </c>
      <c r="AQ363" s="227">
        <v>91</v>
      </c>
    </row>
    <row r="364" spans="1:43" ht="17.25">
      <c r="A364" s="160" t="s">
        <v>649</v>
      </c>
      <c r="B364" s="161">
        <v>431673</v>
      </c>
      <c r="C364" s="162">
        <v>0.31406960139123313</v>
      </c>
      <c r="D364" s="163">
        <v>1698</v>
      </c>
      <c r="E364" s="164">
        <v>0.0013871427316233488</v>
      </c>
      <c r="F364" s="165">
        <v>2653.061224489796</v>
      </c>
      <c r="G364" s="169">
        <f>B_DADOS1!$B$4*B_DADOS!E364</f>
        <v>3329.1425558960373</v>
      </c>
      <c r="H364" s="178">
        <f t="shared" si="15"/>
        <v>5982.203780385833</v>
      </c>
      <c r="I364" s="179" t="s">
        <v>2721</v>
      </c>
      <c r="J364" s="222" t="s">
        <v>2016</v>
      </c>
      <c r="K364" s="181" t="s">
        <v>4152</v>
      </c>
      <c r="L364" s="182" t="s">
        <v>3705</v>
      </c>
      <c r="M364" s="182" t="s">
        <v>2017</v>
      </c>
      <c r="N364" s="182" t="s">
        <v>2018</v>
      </c>
      <c r="O364" s="183"/>
      <c r="P364" s="184" t="s">
        <v>104</v>
      </c>
      <c r="Q364" s="185"/>
      <c r="R364" s="186"/>
      <c r="S364" s="187"/>
      <c r="T364" s="187"/>
      <c r="U364" s="188"/>
      <c r="V364" s="179" t="s">
        <v>3412</v>
      </c>
      <c r="W364" s="187"/>
      <c r="X364" s="189"/>
      <c r="Y364" s="190"/>
      <c r="Z364" s="210"/>
      <c r="AA364" s="217"/>
      <c r="AB364" s="218"/>
      <c r="AC364" s="218"/>
      <c r="AD364" s="218"/>
      <c r="AE364" s="218"/>
      <c r="AF364" s="219"/>
      <c r="AG364" s="218"/>
      <c r="AH364" s="218"/>
      <c r="AI364" s="219"/>
      <c r="AJ364" s="218"/>
      <c r="AK364" s="218"/>
      <c r="AL364" s="218"/>
      <c r="AM364" s="218"/>
      <c r="AN364" s="230">
        <f t="shared" si="16"/>
        <v>70.5</v>
      </c>
      <c r="AO364" s="220">
        <v>113.41935573397873</v>
      </c>
      <c r="AP364" s="226">
        <f t="shared" si="17"/>
        <v>23.5</v>
      </c>
      <c r="AQ364" s="227">
        <v>47</v>
      </c>
    </row>
    <row r="365" spans="1:43" ht="17.25">
      <c r="A365" s="160" t="s">
        <v>650</v>
      </c>
      <c r="B365" s="161">
        <v>431675</v>
      </c>
      <c r="C365" s="162">
        <v>0.34111150914429983</v>
      </c>
      <c r="D365" s="163">
        <v>6729</v>
      </c>
      <c r="E365" s="164">
        <v>0.0018522241671885197</v>
      </c>
      <c r="F365" s="165">
        <v>2653.061224489796</v>
      </c>
      <c r="G365" s="169">
        <f>B_DADOS1!$B$4*B_DADOS!E365</f>
        <v>4445.338001252448</v>
      </c>
      <c r="H365" s="178">
        <f t="shared" si="15"/>
        <v>7098.399225742243</v>
      </c>
      <c r="I365" s="179" t="s">
        <v>2722</v>
      </c>
      <c r="J365" s="222" t="s">
        <v>4648</v>
      </c>
      <c r="K365" s="181" t="s">
        <v>4154</v>
      </c>
      <c r="L365" s="182" t="s">
        <v>3706</v>
      </c>
      <c r="M365" s="182" t="s">
        <v>2019</v>
      </c>
      <c r="N365" s="182" t="s">
        <v>2020</v>
      </c>
      <c r="O365" s="183" t="s">
        <v>2021</v>
      </c>
      <c r="P365" s="184" t="s">
        <v>104</v>
      </c>
      <c r="Q365" s="185" t="s">
        <v>2263</v>
      </c>
      <c r="R365" s="186">
        <v>369</v>
      </c>
      <c r="S365" s="187"/>
      <c r="T365" s="187" t="s">
        <v>3255</v>
      </c>
      <c r="U365" s="188">
        <v>51</v>
      </c>
      <c r="V365" s="179" t="s">
        <v>1344</v>
      </c>
      <c r="W365" s="187" t="s">
        <v>2021</v>
      </c>
      <c r="X365" s="189">
        <v>95915000</v>
      </c>
      <c r="Y365" s="190"/>
      <c r="Z365" s="210">
        <v>14726484000165</v>
      </c>
      <c r="AA365" s="217"/>
      <c r="AB365" s="218"/>
      <c r="AC365" s="218"/>
      <c r="AD365" s="218"/>
      <c r="AE365" s="218"/>
      <c r="AF365" s="219"/>
      <c r="AG365" s="218"/>
      <c r="AH365" s="218"/>
      <c r="AI365" s="219" t="s">
        <v>3257</v>
      </c>
      <c r="AJ365" s="218"/>
      <c r="AK365" s="218"/>
      <c r="AL365" s="218"/>
      <c r="AM365" s="218"/>
      <c r="AN365" s="230">
        <f t="shared" si="16"/>
        <v>99</v>
      </c>
      <c r="AO365" s="220">
        <v>157.28397030233114</v>
      </c>
      <c r="AP365" s="226">
        <f t="shared" si="17"/>
        <v>33</v>
      </c>
      <c r="AQ365" s="227">
        <v>66</v>
      </c>
    </row>
    <row r="366" spans="1:43" ht="17.25">
      <c r="A366" s="160" t="s">
        <v>651</v>
      </c>
      <c r="B366" s="161">
        <v>431680</v>
      </c>
      <c r="C366" s="162">
        <v>0.3063319625994049</v>
      </c>
      <c r="D366" s="163">
        <v>128437</v>
      </c>
      <c r="E366" s="164">
        <v>0.0025888115089449646</v>
      </c>
      <c r="F366" s="165">
        <v>2653.061224489796</v>
      </c>
      <c r="G366" s="169">
        <f>B_DADOS1!$B$4*B_DADOS!E366</f>
        <v>6213.147621467915</v>
      </c>
      <c r="H366" s="178">
        <f t="shared" si="15"/>
        <v>8866.208845957712</v>
      </c>
      <c r="I366" s="179" t="s">
        <v>2723</v>
      </c>
      <c r="J366" s="222" t="s">
        <v>2022</v>
      </c>
      <c r="K366" s="181" t="s">
        <v>4154</v>
      </c>
      <c r="L366" s="182" t="s">
        <v>3707</v>
      </c>
      <c r="M366" s="182" t="s">
        <v>2023</v>
      </c>
      <c r="N366" s="182" t="s">
        <v>2024</v>
      </c>
      <c r="O366" s="183" t="s">
        <v>2025</v>
      </c>
      <c r="P366" s="184" t="s">
        <v>104</v>
      </c>
      <c r="Q366" s="185" t="s">
        <v>2264</v>
      </c>
      <c r="R366" s="186">
        <v>1576</v>
      </c>
      <c r="S366" s="187" t="s">
        <v>3258</v>
      </c>
      <c r="T366" s="187" t="s">
        <v>3255</v>
      </c>
      <c r="U366" s="188">
        <v>51</v>
      </c>
      <c r="V366" s="179" t="s">
        <v>1345</v>
      </c>
      <c r="W366" s="187" t="s">
        <v>2025</v>
      </c>
      <c r="X366" s="189">
        <v>96820036</v>
      </c>
      <c r="Y366" s="190"/>
      <c r="Z366" s="210">
        <v>14456525000140</v>
      </c>
      <c r="AA366" s="217"/>
      <c r="AB366" s="218"/>
      <c r="AC366" s="218"/>
      <c r="AD366" s="218"/>
      <c r="AE366" s="218"/>
      <c r="AF366" s="219"/>
      <c r="AG366" s="218"/>
      <c r="AH366" s="218"/>
      <c r="AI366" s="219" t="s">
        <v>3257</v>
      </c>
      <c r="AJ366" s="218"/>
      <c r="AK366" s="218"/>
      <c r="AL366" s="218"/>
      <c r="AM366" s="218"/>
      <c r="AN366" s="230">
        <f t="shared" si="16"/>
        <v>186</v>
      </c>
      <c r="AO366" s="220">
        <v>298.48670579828575</v>
      </c>
      <c r="AP366" s="226">
        <f t="shared" si="17"/>
        <v>62</v>
      </c>
      <c r="AQ366" s="227">
        <v>124</v>
      </c>
    </row>
    <row r="367" spans="1:43" ht="17.25">
      <c r="A367" s="160" t="s">
        <v>652</v>
      </c>
      <c r="B367" s="161">
        <v>431697</v>
      </c>
      <c r="C367" s="162">
        <v>0.49538463101614144</v>
      </c>
      <c r="D367" s="163">
        <v>2607</v>
      </c>
      <c r="E367" s="164">
        <v>0.002333287625639742</v>
      </c>
      <c r="F367" s="165">
        <v>2653.061224489796</v>
      </c>
      <c r="G367" s="169">
        <f>B_DADOS1!$B$4*B_DADOS!E367</f>
        <v>5599.890301535381</v>
      </c>
      <c r="H367" s="178">
        <f t="shared" si="15"/>
        <v>8252.951526025177</v>
      </c>
      <c r="I367" s="179" t="s">
        <v>2724</v>
      </c>
      <c r="J367" s="222" t="s">
        <v>2026</v>
      </c>
      <c r="K367" s="181" t="s">
        <v>4153</v>
      </c>
      <c r="L367" s="182" t="s">
        <v>3708</v>
      </c>
      <c r="M367" s="182" t="s">
        <v>2027</v>
      </c>
      <c r="N367" s="182" t="s">
        <v>2028</v>
      </c>
      <c r="O367" s="183"/>
      <c r="P367" s="184" t="s">
        <v>104</v>
      </c>
      <c r="Q367" s="185"/>
      <c r="R367" s="186"/>
      <c r="S367" s="187"/>
      <c r="T367" s="187"/>
      <c r="U367" s="188"/>
      <c r="V367" s="179" t="s">
        <v>3412</v>
      </c>
      <c r="W367" s="187"/>
      <c r="X367" s="189"/>
      <c r="Y367" s="190"/>
      <c r="Z367" s="210"/>
      <c r="AA367" s="217"/>
      <c r="AB367" s="218"/>
      <c r="AC367" s="218"/>
      <c r="AD367" s="218"/>
      <c r="AE367" s="218"/>
      <c r="AF367" s="219"/>
      <c r="AG367" s="218"/>
      <c r="AH367" s="218"/>
      <c r="AI367" s="219"/>
      <c r="AJ367" s="218"/>
      <c r="AK367" s="218"/>
      <c r="AL367" s="218"/>
      <c r="AM367" s="218"/>
      <c r="AN367" s="230">
        <f t="shared" si="16"/>
        <v>90</v>
      </c>
      <c r="AO367" s="220">
        <v>142.9250680368297</v>
      </c>
      <c r="AP367" s="226">
        <f t="shared" si="17"/>
        <v>30</v>
      </c>
      <c r="AQ367" s="227">
        <v>60</v>
      </c>
    </row>
    <row r="368" spans="1:43" ht="17.25">
      <c r="A368" s="160" t="s">
        <v>653</v>
      </c>
      <c r="B368" s="161">
        <v>431690</v>
      </c>
      <c r="C368" s="162">
        <v>0.33080707031863554</v>
      </c>
      <c r="D368" s="163">
        <v>274679</v>
      </c>
      <c r="E368" s="164">
        <v>0.003133308783539649</v>
      </c>
      <c r="F368" s="165">
        <v>2653.061224489796</v>
      </c>
      <c r="G368" s="169">
        <f>B_DADOS1!$B$4*B_DADOS!E368</f>
        <v>7519.941080495158</v>
      </c>
      <c r="H368" s="178">
        <f t="shared" si="15"/>
        <v>10173.002304984953</v>
      </c>
      <c r="I368" s="179" t="s">
        <v>2725</v>
      </c>
      <c r="J368" s="222" t="s">
        <v>4649</v>
      </c>
      <c r="K368" s="181" t="s">
        <v>4153</v>
      </c>
      <c r="L368" s="182" t="s">
        <v>3709</v>
      </c>
      <c r="M368" s="182" t="s">
        <v>2029</v>
      </c>
      <c r="N368" s="182" t="s">
        <v>2030</v>
      </c>
      <c r="O368" s="183"/>
      <c r="P368" s="184" t="s">
        <v>104</v>
      </c>
      <c r="Q368" s="185"/>
      <c r="R368" s="186"/>
      <c r="S368" s="187"/>
      <c r="T368" s="187"/>
      <c r="U368" s="188"/>
      <c r="V368" s="179" t="s">
        <v>3412</v>
      </c>
      <c r="W368" s="187"/>
      <c r="X368" s="189"/>
      <c r="Y368" s="190"/>
      <c r="Z368" s="210"/>
      <c r="AA368" s="217"/>
      <c r="AB368" s="218"/>
      <c r="AC368" s="218"/>
      <c r="AD368" s="218"/>
      <c r="AE368" s="218"/>
      <c r="AF368" s="219"/>
      <c r="AG368" s="218"/>
      <c r="AH368" s="218"/>
      <c r="AI368" s="219"/>
      <c r="AJ368" s="218"/>
      <c r="AK368" s="218"/>
      <c r="AL368" s="218"/>
      <c r="AM368" s="218"/>
      <c r="AN368" s="230">
        <f t="shared" si="16"/>
        <v>270</v>
      </c>
      <c r="AO368" s="220">
        <v>432.007761789711</v>
      </c>
      <c r="AP368" s="226">
        <f t="shared" si="17"/>
        <v>90</v>
      </c>
      <c r="AQ368" s="227">
        <v>180</v>
      </c>
    </row>
    <row r="369" spans="1:43" ht="17.25">
      <c r="A369" s="160" t="s">
        <v>654</v>
      </c>
      <c r="B369" s="161">
        <v>431695</v>
      </c>
      <c r="C369" s="162">
        <v>0.31588142370328226</v>
      </c>
      <c r="D369" s="163">
        <v>6693</v>
      </c>
      <c r="E369" s="164">
        <v>0.0017138460381462062</v>
      </c>
      <c r="F369" s="165">
        <v>2653.061224489796</v>
      </c>
      <c r="G369" s="169">
        <f>B_DADOS1!$B$4*B_DADOS!E369</f>
        <v>4113.230491550895</v>
      </c>
      <c r="H369" s="178">
        <f t="shared" si="15"/>
        <v>6766.2917160406905</v>
      </c>
      <c r="I369" s="179" t="s">
        <v>2726</v>
      </c>
      <c r="J369" s="222" t="s">
        <v>4650</v>
      </c>
      <c r="K369" s="181" t="s">
        <v>4154</v>
      </c>
      <c r="L369" s="182" t="s">
        <v>3710</v>
      </c>
      <c r="M369" s="182" t="s">
        <v>2031</v>
      </c>
      <c r="N369" s="182" t="s">
        <v>2032</v>
      </c>
      <c r="O369" s="183" t="s">
        <v>2033</v>
      </c>
      <c r="P369" s="184" t="s">
        <v>104</v>
      </c>
      <c r="Q369" s="185" t="s">
        <v>2265</v>
      </c>
      <c r="R369" s="186">
        <v>23</v>
      </c>
      <c r="S369" s="187" t="s">
        <v>3258</v>
      </c>
      <c r="T369" s="187" t="s">
        <v>3255</v>
      </c>
      <c r="U369" s="188">
        <v>51</v>
      </c>
      <c r="V369" s="179" t="s">
        <v>1346</v>
      </c>
      <c r="W369" s="187" t="s">
        <v>2033</v>
      </c>
      <c r="X369" s="189">
        <v>93995000</v>
      </c>
      <c r="Y369" s="190"/>
      <c r="Z369" s="210">
        <v>14737821000110</v>
      </c>
      <c r="AA369" s="217"/>
      <c r="AB369" s="218"/>
      <c r="AC369" s="218"/>
      <c r="AD369" s="218"/>
      <c r="AE369" s="218"/>
      <c r="AF369" s="219"/>
      <c r="AG369" s="218"/>
      <c r="AH369" s="218"/>
      <c r="AI369" s="219" t="s">
        <v>3257</v>
      </c>
      <c r="AJ369" s="218"/>
      <c r="AK369" s="218"/>
      <c r="AL369" s="218"/>
      <c r="AM369" s="218"/>
      <c r="AN369" s="230">
        <f t="shared" si="16"/>
        <v>94.5</v>
      </c>
      <c r="AO369" s="220">
        <v>150.40877396062945</v>
      </c>
      <c r="AP369" s="226">
        <f t="shared" si="17"/>
        <v>31.5</v>
      </c>
      <c r="AQ369" s="227">
        <v>63</v>
      </c>
    </row>
    <row r="370" spans="1:43" ht="17.25">
      <c r="A370" s="160" t="s">
        <v>655</v>
      </c>
      <c r="B370" s="161">
        <v>431720</v>
      </c>
      <c r="C370" s="162">
        <v>0.29838131878030605</v>
      </c>
      <c r="D370" s="163">
        <v>73218</v>
      </c>
      <c r="E370" s="164">
        <v>0.0023177623440166838</v>
      </c>
      <c r="F370" s="165">
        <v>2653.061224489796</v>
      </c>
      <c r="G370" s="169">
        <f>B_DADOS1!$B$4*B_DADOS!E370</f>
        <v>5562.629625640041</v>
      </c>
      <c r="H370" s="178">
        <f t="shared" si="15"/>
        <v>8215.690850129837</v>
      </c>
      <c r="I370" s="179" t="s">
        <v>2727</v>
      </c>
      <c r="J370" s="222" t="s">
        <v>2034</v>
      </c>
      <c r="K370" s="181" t="s">
        <v>4153</v>
      </c>
      <c r="L370" s="182" t="s">
        <v>3711</v>
      </c>
      <c r="M370" s="182" t="s">
        <v>2035</v>
      </c>
      <c r="N370" s="182" t="s">
        <v>2036</v>
      </c>
      <c r="O370" s="183" t="s">
        <v>2037</v>
      </c>
      <c r="P370" s="184" t="s">
        <v>104</v>
      </c>
      <c r="Q370" s="185" t="s">
        <v>2266</v>
      </c>
      <c r="R370" s="186">
        <v>392</v>
      </c>
      <c r="S370" s="187" t="s">
        <v>3258</v>
      </c>
      <c r="T370" s="187" t="s">
        <v>2038</v>
      </c>
      <c r="U370" s="188">
        <v>55</v>
      </c>
      <c r="V370" s="179" t="s">
        <v>1347</v>
      </c>
      <c r="W370" s="187" t="s">
        <v>2037</v>
      </c>
      <c r="X370" s="189">
        <v>97335000</v>
      </c>
      <c r="Y370" s="190"/>
      <c r="Z370" s="210">
        <v>14391295000189</v>
      </c>
      <c r="AA370" s="217"/>
      <c r="AB370" s="218"/>
      <c r="AC370" s="218"/>
      <c r="AD370" s="218"/>
      <c r="AE370" s="218"/>
      <c r="AF370" s="219"/>
      <c r="AG370" s="218"/>
      <c r="AH370" s="218"/>
      <c r="AI370" s="219" t="s">
        <v>3257</v>
      </c>
      <c r="AJ370" s="218"/>
      <c r="AK370" s="218"/>
      <c r="AL370" s="218"/>
      <c r="AM370" s="218"/>
      <c r="AN370" s="230">
        <f t="shared" si="16"/>
        <v>52.5</v>
      </c>
      <c r="AO370" s="220">
        <v>323.81976726279856</v>
      </c>
      <c r="AP370" s="226">
        <f t="shared" si="17"/>
        <v>17.5</v>
      </c>
      <c r="AQ370" s="227">
        <v>35</v>
      </c>
    </row>
    <row r="371" spans="1:43" ht="17.25">
      <c r="A371" s="160" t="s">
        <v>656</v>
      </c>
      <c r="B371" s="161">
        <v>431725</v>
      </c>
      <c r="C371" s="162">
        <v>0.35341617936138686</v>
      </c>
      <c r="D371" s="163">
        <v>1815</v>
      </c>
      <c r="E371" s="164">
        <v>0.0009335292650273809</v>
      </c>
      <c r="F371" s="165">
        <v>2653.061224489796</v>
      </c>
      <c r="G371" s="169">
        <f>B_DADOS1!$B$4*B_DADOS!E371</f>
        <v>2240.4702360657143</v>
      </c>
      <c r="H371" s="178">
        <f t="shared" si="15"/>
        <v>4893.53146055551</v>
      </c>
      <c r="I371" s="179" t="s">
        <v>2728</v>
      </c>
      <c r="J371" s="222" t="s">
        <v>4651</v>
      </c>
      <c r="K371" s="181" t="s">
        <v>4152</v>
      </c>
      <c r="L371" s="182" t="s">
        <v>3712</v>
      </c>
      <c r="M371" s="182" t="s">
        <v>2039</v>
      </c>
      <c r="N371" s="182" t="s">
        <v>2040</v>
      </c>
      <c r="O371" s="183" t="s">
        <v>2041</v>
      </c>
      <c r="P371" s="184" t="s">
        <v>104</v>
      </c>
      <c r="Q371" s="185" t="s">
        <v>2267</v>
      </c>
      <c r="R371" s="186">
        <v>2983</v>
      </c>
      <c r="S371" s="187" t="s">
        <v>3258</v>
      </c>
      <c r="T371" s="187" t="s">
        <v>3275</v>
      </c>
      <c r="U371" s="188">
        <v>55</v>
      </c>
      <c r="V371" s="179" t="s">
        <v>1348</v>
      </c>
      <c r="W371" s="187" t="s">
        <v>2041</v>
      </c>
      <c r="X371" s="189">
        <v>98900000</v>
      </c>
      <c r="Y371" s="190"/>
      <c r="Z371" s="210">
        <v>14298609000101</v>
      </c>
      <c r="AA371" s="217"/>
      <c r="AB371" s="218"/>
      <c r="AC371" s="218"/>
      <c r="AD371" s="218"/>
      <c r="AE371" s="218"/>
      <c r="AF371" s="219"/>
      <c r="AG371" s="218"/>
      <c r="AH371" s="218"/>
      <c r="AI371" s="219" t="s">
        <v>3257</v>
      </c>
      <c r="AJ371" s="218"/>
      <c r="AK371" s="218"/>
      <c r="AL371" s="218"/>
      <c r="AM371" s="218"/>
      <c r="AN371" s="230">
        <f t="shared" si="16"/>
        <v>69</v>
      </c>
      <c r="AO371" s="220">
        <v>109.89010995170386</v>
      </c>
      <c r="AP371" s="226">
        <f t="shared" si="17"/>
        <v>23</v>
      </c>
      <c r="AQ371" s="227">
        <v>46</v>
      </c>
    </row>
    <row r="372" spans="1:43" ht="17.25">
      <c r="A372" s="160" t="s">
        <v>657</v>
      </c>
      <c r="B372" s="161">
        <v>431730</v>
      </c>
      <c r="C372" s="162">
        <v>0.418465969118434</v>
      </c>
      <c r="D372" s="163">
        <v>32697</v>
      </c>
      <c r="E372" s="164">
        <v>0.002880321234358124</v>
      </c>
      <c r="F372" s="165">
        <v>2653.061224489796</v>
      </c>
      <c r="G372" s="169">
        <f>B_DADOS1!$B$4*B_DADOS!E372</f>
        <v>6912.770962459497</v>
      </c>
      <c r="H372" s="178">
        <f t="shared" si="15"/>
        <v>9565.832186949294</v>
      </c>
      <c r="I372" s="179" t="s">
        <v>2729</v>
      </c>
      <c r="J372" s="222" t="s">
        <v>4652</v>
      </c>
      <c r="K372" s="181" t="s">
        <v>4151</v>
      </c>
      <c r="L372" s="182" t="s">
        <v>3713</v>
      </c>
      <c r="M372" s="182" t="s">
        <v>2042</v>
      </c>
      <c r="N372" s="182" t="s">
        <v>2043</v>
      </c>
      <c r="O372" s="183" t="s">
        <v>2044</v>
      </c>
      <c r="P372" s="184" t="s">
        <v>104</v>
      </c>
      <c r="Q372" s="185" t="s">
        <v>105</v>
      </c>
      <c r="R372" s="186">
        <v>997</v>
      </c>
      <c r="S372" s="187" t="s">
        <v>3258</v>
      </c>
      <c r="T372" s="187" t="s">
        <v>3255</v>
      </c>
      <c r="U372" s="188">
        <v>53</v>
      </c>
      <c r="V372" s="179" t="s">
        <v>1349</v>
      </c>
      <c r="W372" s="187" t="s">
        <v>2044</v>
      </c>
      <c r="X372" s="189">
        <v>96230000</v>
      </c>
      <c r="Y372" s="190"/>
      <c r="Z372" s="210">
        <v>14368092000171</v>
      </c>
      <c r="AA372" s="217"/>
      <c r="AB372" s="218"/>
      <c r="AC372" s="218"/>
      <c r="AD372" s="218"/>
      <c r="AE372" s="218"/>
      <c r="AF372" s="219"/>
      <c r="AG372" s="218"/>
      <c r="AH372" s="218"/>
      <c r="AI372" s="219" t="s">
        <v>3257</v>
      </c>
      <c r="AJ372" s="218"/>
      <c r="AK372" s="218"/>
      <c r="AL372" s="218"/>
      <c r="AM372" s="218"/>
      <c r="AN372" s="230">
        <f t="shared" si="16"/>
        <v>147</v>
      </c>
      <c r="AO372" s="220">
        <v>236.22062097010485</v>
      </c>
      <c r="AP372" s="226">
        <f t="shared" si="17"/>
        <v>49</v>
      </c>
      <c r="AQ372" s="227">
        <v>98</v>
      </c>
    </row>
    <row r="373" spans="1:43" ht="17.25">
      <c r="A373" s="160" t="s">
        <v>658</v>
      </c>
      <c r="B373" s="161">
        <v>431700</v>
      </c>
      <c r="C373" s="162">
        <v>0.5340944053944113</v>
      </c>
      <c r="D373" s="163">
        <v>7960</v>
      </c>
      <c r="E373" s="164">
        <v>0.0029741275045172036</v>
      </c>
      <c r="F373" s="165">
        <v>2653.061224489796</v>
      </c>
      <c r="G373" s="169">
        <f>B_DADOS1!$B$4*B_DADOS!E373</f>
        <v>7137.906010841289</v>
      </c>
      <c r="H373" s="178">
        <f t="shared" si="15"/>
        <v>9790.967235331085</v>
      </c>
      <c r="I373" s="179" t="s">
        <v>2730</v>
      </c>
      <c r="J373" s="222" t="s">
        <v>4653</v>
      </c>
      <c r="K373" s="181" t="s">
        <v>4151</v>
      </c>
      <c r="L373" s="182" t="s">
        <v>3714</v>
      </c>
      <c r="M373" s="182" t="s">
        <v>2045</v>
      </c>
      <c r="N373" s="182" t="s">
        <v>2046</v>
      </c>
      <c r="O373" s="183" t="s">
        <v>2047</v>
      </c>
      <c r="P373" s="184" t="s">
        <v>104</v>
      </c>
      <c r="Q373" s="185" t="s">
        <v>2268</v>
      </c>
      <c r="R373" s="186">
        <v>374</v>
      </c>
      <c r="S373" s="187"/>
      <c r="T373" s="187" t="s">
        <v>3255</v>
      </c>
      <c r="U373" s="188">
        <v>53</v>
      </c>
      <c r="V373" s="179" t="s">
        <v>1350</v>
      </c>
      <c r="W373" s="187" t="s">
        <v>2047</v>
      </c>
      <c r="X373" s="189">
        <v>96590000</v>
      </c>
      <c r="Y373" s="190"/>
      <c r="Z373" s="210">
        <v>14780701000103</v>
      </c>
      <c r="AA373" s="217"/>
      <c r="AB373" s="218"/>
      <c r="AC373" s="218"/>
      <c r="AD373" s="218"/>
      <c r="AE373" s="218"/>
      <c r="AF373" s="219"/>
      <c r="AG373" s="218"/>
      <c r="AH373" s="218"/>
      <c r="AI373" s="219" t="s">
        <v>3257</v>
      </c>
      <c r="AJ373" s="218"/>
      <c r="AK373" s="218"/>
      <c r="AL373" s="218"/>
      <c r="AM373" s="218"/>
      <c r="AN373" s="230">
        <f t="shared" si="16"/>
        <v>144</v>
      </c>
      <c r="AO373" s="220">
        <v>230.54200189256787</v>
      </c>
      <c r="AP373" s="226">
        <f t="shared" si="17"/>
        <v>48</v>
      </c>
      <c r="AQ373" s="227">
        <v>96</v>
      </c>
    </row>
    <row r="374" spans="1:43" ht="17.25">
      <c r="A374" s="160" t="s">
        <v>659</v>
      </c>
      <c r="B374" s="161">
        <v>431710</v>
      </c>
      <c r="C374" s="162">
        <v>0.40841319583176433</v>
      </c>
      <c r="D374" s="163">
        <v>83320</v>
      </c>
      <c r="E374" s="164">
        <v>0.003234571452585386</v>
      </c>
      <c r="F374" s="165">
        <v>2653.061224489796</v>
      </c>
      <c r="G374" s="169">
        <f>B_DADOS1!$B$4*B_DADOS!E374</f>
        <v>7762.971486204927</v>
      </c>
      <c r="H374" s="178">
        <f t="shared" si="15"/>
        <v>10416.032710694722</v>
      </c>
      <c r="I374" s="179" t="s">
        <v>2731</v>
      </c>
      <c r="J374" s="222" t="s">
        <v>4654</v>
      </c>
      <c r="K374" s="181" t="s">
        <v>4153</v>
      </c>
      <c r="L374" s="182" t="s">
        <v>3715</v>
      </c>
      <c r="M374" s="182" t="s">
        <v>2048</v>
      </c>
      <c r="N374" s="182" t="s">
        <v>2049</v>
      </c>
      <c r="O374" s="183" t="s">
        <v>2050</v>
      </c>
      <c r="P374" s="184" t="s">
        <v>104</v>
      </c>
      <c r="Q374" s="185" t="s">
        <v>2269</v>
      </c>
      <c r="R374" s="186">
        <v>1668</v>
      </c>
      <c r="S374" s="187" t="s">
        <v>3263</v>
      </c>
      <c r="T374" s="187" t="s">
        <v>3255</v>
      </c>
      <c r="U374" s="188">
        <v>55</v>
      </c>
      <c r="V374" s="179" t="s">
        <v>1351</v>
      </c>
      <c r="W374" s="187" t="s">
        <v>2050</v>
      </c>
      <c r="X374" s="189">
        <v>97573180</v>
      </c>
      <c r="Y374" s="190"/>
      <c r="Z374" s="210">
        <v>14061577000118</v>
      </c>
      <c r="AA374" s="217"/>
      <c r="AB374" s="218"/>
      <c r="AC374" s="218"/>
      <c r="AD374" s="218"/>
      <c r="AE374" s="218"/>
      <c r="AF374" s="219"/>
      <c r="AG374" s="218"/>
      <c r="AH374" s="218"/>
      <c r="AI374" s="219" t="s">
        <v>3257</v>
      </c>
      <c r="AJ374" s="218"/>
      <c r="AK374" s="218"/>
      <c r="AL374" s="218"/>
      <c r="AM374" s="218"/>
      <c r="AN374" s="230">
        <f t="shared" si="16"/>
        <v>162</v>
      </c>
      <c r="AO374" s="220">
        <v>258.77404667783526</v>
      </c>
      <c r="AP374" s="226">
        <f t="shared" si="17"/>
        <v>54</v>
      </c>
      <c r="AQ374" s="227">
        <v>108</v>
      </c>
    </row>
    <row r="375" spans="1:43" ht="17.25">
      <c r="A375" s="160" t="s">
        <v>660</v>
      </c>
      <c r="B375" s="161">
        <v>431740</v>
      </c>
      <c r="C375" s="162">
        <v>0.34552636705349987</v>
      </c>
      <c r="D375" s="163">
        <v>50172</v>
      </c>
      <c r="E375" s="164">
        <v>0.00253603358303696</v>
      </c>
      <c r="F375" s="165">
        <v>2653.061224489796</v>
      </c>
      <c r="G375" s="169">
        <f>B_DADOS1!$B$4*B_DADOS!E375</f>
        <v>6086.480599288704</v>
      </c>
      <c r="H375" s="178">
        <f t="shared" si="15"/>
        <v>8739.5418237785</v>
      </c>
      <c r="I375" s="179" t="s">
        <v>2732</v>
      </c>
      <c r="J375" s="222" t="s">
        <v>4655</v>
      </c>
      <c r="K375" s="181" t="s">
        <v>4153</v>
      </c>
      <c r="L375" s="182" t="s">
        <v>3716</v>
      </c>
      <c r="M375" s="182" t="s">
        <v>2051</v>
      </c>
      <c r="N375" s="182" t="s">
        <v>2052</v>
      </c>
      <c r="O375" s="183" t="s">
        <v>2053</v>
      </c>
      <c r="P375" s="184" t="s">
        <v>104</v>
      </c>
      <c r="Q375" s="185" t="s">
        <v>2270</v>
      </c>
      <c r="R375" s="186">
        <v>38</v>
      </c>
      <c r="S375" s="187" t="s">
        <v>3258</v>
      </c>
      <c r="T375" s="187" t="s">
        <v>3255</v>
      </c>
      <c r="U375" s="188">
        <v>55</v>
      </c>
      <c r="V375" s="179" t="s">
        <v>1352</v>
      </c>
      <c r="W375" s="187" t="s">
        <v>2053</v>
      </c>
      <c r="X375" s="189">
        <v>97700000</v>
      </c>
      <c r="Y375" s="190"/>
      <c r="Z375" s="210">
        <v>14303415000149</v>
      </c>
      <c r="AA375" s="217"/>
      <c r="AB375" s="218"/>
      <c r="AC375" s="218"/>
      <c r="AD375" s="218"/>
      <c r="AE375" s="218"/>
      <c r="AF375" s="219"/>
      <c r="AG375" s="218"/>
      <c r="AH375" s="218"/>
      <c r="AI375" s="219" t="s">
        <v>3257</v>
      </c>
      <c r="AJ375" s="218"/>
      <c r="AK375" s="218"/>
      <c r="AL375" s="218"/>
      <c r="AM375" s="218"/>
      <c r="AN375" s="230">
        <f t="shared" si="16"/>
        <v>181.5</v>
      </c>
      <c r="AO375" s="220">
        <v>291.46653829740916</v>
      </c>
      <c r="AP375" s="226">
        <f t="shared" si="17"/>
        <v>60.5</v>
      </c>
      <c r="AQ375" s="227">
        <v>121</v>
      </c>
    </row>
    <row r="376" spans="1:43" ht="17.25">
      <c r="A376" s="160" t="s">
        <v>661</v>
      </c>
      <c r="B376" s="161">
        <v>431750</v>
      </c>
      <c r="C376" s="162">
        <v>0.3731543086959493</v>
      </c>
      <c r="D376" s="163">
        <v>79181</v>
      </c>
      <c r="E376" s="164">
        <v>0.002932825356028031</v>
      </c>
      <c r="F376" s="165">
        <v>2653.061224489796</v>
      </c>
      <c r="G376" s="169">
        <f>B_DADOS1!$B$4*B_DADOS!E376</f>
        <v>7038.780854467274</v>
      </c>
      <c r="H376" s="178">
        <f t="shared" si="15"/>
        <v>9691.84207895707</v>
      </c>
      <c r="I376" s="179" t="s">
        <v>2733</v>
      </c>
      <c r="J376" s="222" t="s">
        <v>4656</v>
      </c>
      <c r="K376" s="181" t="s">
        <v>4153</v>
      </c>
      <c r="L376" s="182" t="s">
        <v>3717</v>
      </c>
      <c r="M376" s="182" t="s">
        <v>2054</v>
      </c>
      <c r="N376" s="182" t="s">
        <v>2055</v>
      </c>
      <c r="O376" s="183" t="s">
        <v>2056</v>
      </c>
      <c r="P376" s="184" t="s">
        <v>104</v>
      </c>
      <c r="Q376" s="185" t="s">
        <v>2271</v>
      </c>
      <c r="R376" s="186">
        <v>1001</v>
      </c>
      <c r="S376" s="187" t="s">
        <v>3258</v>
      </c>
      <c r="T376" s="187" t="s">
        <v>3255</v>
      </c>
      <c r="U376" s="188">
        <v>55</v>
      </c>
      <c r="V376" s="179" t="s">
        <v>1353</v>
      </c>
      <c r="W376" s="187" t="s">
        <v>2056</v>
      </c>
      <c r="X376" s="189">
        <v>98801630</v>
      </c>
      <c r="Y376" s="190"/>
      <c r="Z376" s="210">
        <v>14347319000100</v>
      </c>
      <c r="AA376" s="217"/>
      <c r="AB376" s="218"/>
      <c r="AC376" s="218"/>
      <c r="AD376" s="218"/>
      <c r="AE376" s="218"/>
      <c r="AF376" s="219"/>
      <c r="AG376" s="218"/>
      <c r="AH376" s="218"/>
      <c r="AI376" s="219" t="s">
        <v>3257</v>
      </c>
      <c r="AJ376" s="218"/>
      <c r="AK376" s="218"/>
      <c r="AL376" s="218"/>
      <c r="AM376" s="218"/>
      <c r="AN376" s="230">
        <f t="shared" si="16"/>
        <v>238.5</v>
      </c>
      <c r="AO376" s="220">
        <v>381.23390700486266</v>
      </c>
      <c r="AP376" s="226">
        <f t="shared" si="17"/>
        <v>79.5</v>
      </c>
      <c r="AQ376" s="227">
        <v>159</v>
      </c>
    </row>
    <row r="377" spans="1:43" ht="17.25">
      <c r="A377" s="160" t="s">
        <v>662</v>
      </c>
      <c r="B377" s="161">
        <v>431760</v>
      </c>
      <c r="C377" s="162">
        <v>0.3594975337142869</v>
      </c>
      <c r="D377" s="163">
        <v>42437</v>
      </c>
      <c r="E377" s="164">
        <v>0.0025731328596381117</v>
      </c>
      <c r="F377" s="165">
        <v>2653.061224489796</v>
      </c>
      <c r="G377" s="169">
        <f>B_DADOS1!$B$4*B_DADOS!E377</f>
        <v>6175.518863131468</v>
      </c>
      <c r="H377" s="178">
        <f t="shared" si="15"/>
        <v>8828.580087621263</v>
      </c>
      <c r="I377" s="179" t="s">
        <v>2734</v>
      </c>
      <c r="J377" s="222" t="s">
        <v>4657</v>
      </c>
      <c r="K377" s="181" t="s">
        <v>4154</v>
      </c>
      <c r="L377" s="182" t="s">
        <v>3718</v>
      </c>
      <c r="M377" s="182" t="s">
        <v>2057</v>
      </c>
      <c r="N377" s="182" t="s">
        <v>2058</v>
      </c>
      <c r="O377" s="183" t="s">
        <v>2059</v>
      </c>
      <c r="P377" s="184" t="s">
        <v>104</v>
      </c>
      <c r="Q377" s="185" t="s">
        <v>2272</v>
      </c>
      <c r="R377" s="186">
        <v>456</v>
      </c>
      <c r="S377" s="187" t="s">
        <v>3258</v>
      </c>
      <c r="T377" s="187" t="s">
        <v>3262</v>
      </c>
      <c r="U377" s="188">
        <v>51</v>
      </c>
      <c r="V377" s="179" t="s">
        <v>1354</v>
      </c>
      <c r="W377" s="187" t="s">
        <v>2059</v>
      </c>
      <c r="X377" s="189">
        <v>95500000</v>
      </c>
      <c r="Y377" s="190"/>
      <c r="Z377" s="210">
        <v>13477830000156</v>
      </c>
      <c r="AA377" s="217"/>
      <c r="AB377" s="218"/>
      <c r="AC377" s="218"/>
      <c r="AD377" s="218"/>
      <c r="AE377" s="218"/>
      <c r="AF377" s="219"/>
      <c r="AG377" s="218"/>
      <c r="AH377" s="218"/>
      <c r="AI377" s="219" t="s">
        <v>3257</v>
      </c>
      <c r="AJ377" s="218"/>
      <c r="AK377" s="218"/>
      <c r="AL377" s="218"/>
      <c r="AM377" s="218"/>
      <c r="AN377" s="230">
        <f t="shared" si="16"/>
        <v>180</v>
      </c>
      <c r="AO377" s="220">
        <v>287.0020029672919</v>
      </c>
      <c r="AP377" s="226">
        <f t="shared" si="17"/>
        <v>60</v>
      </c>
      <c r="AQ377" s="227">
        <v>120</v>
      </c>
    </row>
    <row r="378" spans="1:43" ht="17.25">
      <c r="A378" s="160" t="s">
        <v>663</v>
      </c>
      <c r="B378" s="161">
        <v>431770</v>
      </c>
      <c r="C378" s="162">
        <v>0.3812632535603846</v>
      </c>
      <c r="D378" s="163">
        <v>10946</v>
      </c>
      <c r="E378" s="164">
        <v>0.0022269879166367658</v>
      </c>
      <c r="F378" s="165">
        <v>2653.061224489796</v>
      </c>
      <c r="G378" s="169">
        <f>B_DADOS1!$B$4*B_DADOS!E378</f>
        <v>5344.770999928238</v>
      </c>
      <c r="H378" s="178">
        <f t="shared" si="15"/>
        <v>7997.8322244180345</v>
      </c>
      <c r="I378" s="179" t="s">
        <v>2735</v>
      </c>
      <c r="J378" s="222" t="s">
        <v>2060</v>
      </c>
      <c r="K378" s="181" t="s">
        <v>4153</v>
      </c>
      <c r="L378" s="182" t="s">
        <v>3719</v>
      </c>
      <c r="M378" s="182" t="s">
        <v>2061</v>
      </c>
      <c r="N378" s="182" t="s">
        <v>2062</v>
      </c>
      <c r="O378" s="183" t="s">
        <v>2063</v>
      </c>
      <c r="P378" s="184" t="s">
        <v>104</v>
      </c>
      <c r="Q378" s="185" t="s">
        <v>2273</v>
      </c>
      <c r="R378" s="186">
        <v>3517</v>
      </c>
      <c r="S378" s="187" t="s">
        <v>3258</v>
      </c>
      <c r="T378" s="187" t="s">
        <v>3255</v>
      </c>
      <c r="U378" s="188">
        <v>55</v>
      </c>
      <c r="V378" s="179" t="s">
        <v>1355</v>
      </c>
      <c r="W378" s="187" t="s">
        <v>2063</v>
      </c>
      <c r="X378" s="189">
        <v>97870000</v>
      </c>
      <c r="Y378" s="190"/>
      <c r="Z378" s="210">
        <v>14370502000119</v>
      </c>
      <c r="AA378" s="217"/>
      <c r="AB378" s="218"/>
      <c r="AC378" s="218"/>
      <c r="AD378" s="218"/>
      <c r="AE378" s="218"/>
      <c r="AF378" s="219"/>
      <c r="AG378" s="218"/>
      <c r="AH378" s="218"/>
      <c r="AI378" s="219" t="s">
        <v>3257</v>
      </c>
      <c r="AJ378" s="218"/>
      <c r="AK378" s="218"/>
      <c r="AL378" s="218"/>
      <c r="AM378" s="218"/>
      <c r="AN378" s="230">
        <f t="shared" si="16"/>
        <v>181.5</v>
      </c>
      <c r="AO378" s="220">
        <v>289.4085064079092</v>
      </c>
      <c r="AP378" s="226">
        <f t="shared" si="17"/>
        <v>60.5</v>
      </c>
      <c r="AQ378" s="227">
        <v>121</v>
      </c>
    </row>
    <row r="379" spans="1:43" ht="17.25">
      <c r="A379" s="160" t="s">
        <v>664</v>
      </c>
      <c r="B379" s="161">
        <v>431755</v>
      </c>
      <c r="C379" s="162">
        <v>0.2907446823390822</v>
      </c>
      <c r="D379" s="163">
        <v>2209</v>
      </c>
      <c r="E379" s="164">
        <v>0.0013358132042829848</v>
      </c>
      <c r="F379" s="165">
        <v>2653.061224489796</v>
      </c>
      <c r="G379" s="169">
        <f>B_DADOS1!$B$4*B_DADOS!E379</f>
        <v>3205.9516902791634</v>
      </c>
      <c r="H379" s="178">
        <f t="shared" si="15"/>
        <v>5859.0129147689595</v>
      </c>
      <c r="I379" s="179" t="s">
        <v>2736</v>
      </c>
      <c r="J379" s="222" t="s">
        <v>4658</v>
      </c>
      <c r="K379" s="181" t="s">
        <v>4152</v>
      </c>
      <c r="L379" s="182" t="s">
        <v>3720</v>
      </c>
      <c r="M379" s="182" t="s">
        <v>2064</v>
      </c>
      <c r="N379" s="182" t="s">
        <v>2065</v>
      </c>
      <c r="O379" s="183" t="s">
        <v>2066</v>
      </c>
      <c r="P379" s="184" t="s">
        <v>104</v>
      </c>
      <c r="Q379" s="185" t="s">
        <v>2274</v>
      </c>
      <c r="R379" s="186">
        <v>590</v>
      </c>
      <c r="S379" s="187" t="s">
        <v>3276</v>
      </c>
      <c r="T379" s="187" t="s">
        <v>3255</v>
      </c>
      <c r="U379" s="188">
        <v>54</v>
      </c>
      <c r="V379" s="179" t="s">
        <v>1356</v>
      </c>
      <c r="W379" s="187" t="s">
        <v>2066</v>
      </c>
      <c r="X379" s="189">
        <v>99265000</v>
      </c>
      <c r="Y379" s="190"/>
      <c r="Z379" s="210">
        <v>13931609000126</v>
      </c>
      <c r="AA379" s="217"/>
      <c r="AB379" s="218"/>
      <c r="AC379" s="218"/>
      <c r="AD379" s="218"/>
      <c r="AE379" s="218"/>
      <c r="AF379" s="219"/>
      <c r="AG379" s="218"/>
      <c r="AH379" s="218"/>
      <c r="AI379" s="219" t="s">
        <v>3257</v>
      </c>
      <c r="AJ379" s="218"/>
      <c r="AK379" s="218"/>
      <c r="AL379" s="218"/>
      <c r="AM379" s="218"/>
      <c r="AN379" s="230">
        <f t="shared" si="16"/>
        <v>70.5</v>
      </c>
      <c r="AO379" s="220">
        <v>111.92096313017701</v>
      </c>
      <c r="AP379" s="226">
        <f t="shared" si="17"/>
        <v>23.5</v>
      </c>
      <c r="AQ379" s="227">
        <v>47</v>
      </c>
    </row>
    <row r="380" spans="1:43" ht="17.25">
      <c r="A380" s="160" t="s">
        <v>665</v>
      </c>
      <c r="B380" s="161">
        <v>431775</v>
      </c>
      <c r="C380" s="162">
        <v>0.38143181730036163</v>
      </c>
      <c r="D380" s="163">
        <v>2202</v>
      </c>
      <c r="E380" s="164">
        <v>0.001751636993532586</v>
      </c>
      <c r="F380" s="165">
        <v>2653.061224489796</v>
      </c>
      <c r="G380" s="169">
        <f>B_DADOS1!$B$4*B_DADOS!E380</f>
        <v>4203.928784478207</v>
      </c>
      <c r="H380" s="178">
        <f t="shared" si="15"/>
        <v>6856.990008968003</v>
      </c>
      <c r="I380" s="179" t="s">
        <v>2737</v>
      </c>
      <c r="J380" s="222" t="s">
        <v>4659</v>
      </c>
      <c r="K380" s="181" t="s">
        <v>4152</v>
      </c>
      <c r="L380" s="182" t="s">
        <v>3721</v>
      </c>
      <c r="M380" s="182" t="s">
        <v>2067</v>
      </c>
      <c r="N380" s="182" t="s">
        <v>0</v>
      </c>
      <c r="O380" s="183" t="s">
        <v>1</v>
      </c>
      <c r="P380" s="184" t="s">
        <v>104</v>
      </c>
      <c r="Q380" s="185" t="s">
        <v>2275</v>
      </c>
      <c r="R380" s="186">
        <v>0</v>
      </c>
      <c r="S380" s="187"/>
      <c r="T380" s="187" t="s">
        <v>3255</v>
      </c>
      <c r="U380" s="188">
        <v>54</v>
      </c>
      <c r="V380" s="179" t="s">
        <v>1357</v>
      </c>
      <c r="W380" s="187" t="s">
        <v>1</v>
      </c>
      <c r="X380" s="189">
        <v>99525000</v>
      </c>
      <c r="Y380" s="190"/>
      <c r="Z380" s="210">
        <v>13595563000111</v>
      </c>
      <c r="AA380" s="217"/>
      <c r="AB380" s="218"/>
      <c r="AC380" s="218"/>
      <c r="AD380" s="218"/>
      <c r="AE380" s="218"/>
      <c r="AF380" s="219"/>
      <c r="AG380" s="218"/>
      <c r="AH380" s="218"/>
      <c r="AI380" s="219" t="s">
        <v>3257</v>
      </c>
      <c r="AJ380" s="218"/>
      <c r="AK380" s="218"/>
      <c r="AL380" s="218"/>
      <c r="AM380" s="218"/>
      <c r="AN380" s="230">
        <f t="shared" si="16"/>
        <v>90</v>
      </c>
      <c r="AO380" s="220">
        <v>142.92922636453525</v>
      </c>
      <c r="AP380" s="226">
        <f t="shared" si="17"/>
        <v>30</v>
      </c>
      <c r="AQ380" s="227">
        <v>60</v>
      </c>
    </row>
    <row r="381" spans="1:43" ht="17.25">
      <c r="A381" s="160" t="s">
        <v>666</v>
      </c>
      <c r="B381" s="161">
        <v>431780</v>
      </c>
      <c r="C381" s="162">
        <v>0.3607401057272641</v>
      </c>
      <c r="D381" s="163">
        <v>15057</v>
      </c>
      <c r="E381" s="164">
        <v>0.0022103435987172637</v>
      </c>
      <c r="F381" s="165">
        <v>2653.061224489796</v>
      </c>
      <c r="G381" s="169">
        <f>B_DADOS1!$B$4*B_DADOS!E381</f>
        <v>5304.824636921433</v>
      </c>
      <c r="H381" s="178">
        <f t="shared" si="15"/>
        <v>7957.885861411229</v>
      </c>
      <c r="I381" s="179" t="s">
        <v>2738</v>
      </c>
      <c r="J381" s="222" t="s">
        <v>4660</v>
      </c>
      <c r="K381" s="181" t="s">
        <v>4153</v>
      </c>
      <c r="L381" s="182" t="s">
        <v>3722</v>
      </c>
      <c r="M381" s="182" t="s">
        <v>2</v>
      </c>
      <c r="N381" s="182" t="s">
        <v>3</v>
      </c>
      <c r="O381" s="183" t="s">
        <v>4</v>
      </c>
      <c r="P381" s="184" t="s">
        <v>104</v>
      </c>
      <c r="Q381" s="185" t="s">
        <v>2276</v>
      </c>
      <c r="R381" s="186">
        <v>899</v>
      </c>
      <c r="S381" s="187"/>
      <c r="T381" s="187" t="s">
        <v>3255</v>
      </c>
      <c r="U381" s="188">
        <v>55</v>
      </c>
      <c r="V381" s="179" t="s">
        <v>1358</v>
      </c>
      <c r="W381" s="187" t="s">
        <v>4</v>
      </c>
      <c r="X381" s="189">
        <v>98590000</v>
      </c>
      <c r="Y381" s="190"/>
      <c r="Z381" s="210">
        <v>13498615000131</v>
      </c>
      <c r="AA381" s="217"/>
      <c r="AB381" s="218"/>
      <c r="AC381" s="218"/>
      <c r="AD381" s="218"/>
      <c r="AE381" s="218"/>
      <c r="AF381" s="219"/>
      <c r="AG381" s="218"/>
      <c r="AH381" s="218"/>
      <c r="AI381" s="219" t="s">
        <v>3257</v>
      </c>
      <c r="AJ381" s="218"/>
      <c r="AK381" s="218"/>
      <c r="AL381" s="218"/>
      <c r="AM381" s="218"/>
      <c r="AN381" s="230">
        <f t="shared" si="16"/>
        <v>156</v>
      </c>
      <c r="AO381" s="220">
        <v>249.3517688711761</v>
      </c>
      <c r="AP381" s="226">
        <f t="shared" si="17"/>
        <v>52</v>
      </c>
      <c r="AQ381" s="227">
        <v>104</v>
      </c>
    </row>
    <row r="382" spans="1:43" ht="17.25">
      <c r="A382" s="160" t="s">
        <v>667</v>
      </c>
      <c r="B382" s="161">
        <v>431790</v>
      </c>
      <c r="C382" s="162">
        <v>0.26571809679559966</v>
      </c>
      <c r="D382" s="163">
        <v>14687</v>
      </c>
      <c r="E382" s="164">
        <v>0.0016220554323116581</v>
      </c>
      <c r="F382" s="165">
        <v>2653.061224489796</v>
      </c>
      <c r="G382" s="169">
        <f>B_DADOS1!$B$4*B_DADOS!E382</f>
        <v>3892.9330375479794</v>
      </c>
      <c r="H382" s="178">
        <f t="shared" si="15"/>
        <v>6545.994262037775</v>
      </c>
      <c r="I382" s="179" t="s">
        <v>2739</v>
      </c>
      <c r="J382" s="222" t="s">
        <v>4661</v>
      </c>
      <c r="K382" s="181" t="s">
        <v>4153</v>
      </c>
      <c r="L382" s="182" t="s">
        <v>3723</v>
      </c>
      <c r="M382" s="182" t="s">
        <v>5</v>
      </c>
      <c r="N382" s="182" t="s">
        <v>6</v>
      </c>
      <c r="O382" s="183" t="s">
        <v>7</v>
      </c>
      <c r="P382" s="184" t="s">
        <v>104</v>
      </c>
      <c r="Q382" s="185" t="s">
        <v>2277</v>
      </c>
      <c r="R382" s="186">
        <v>2292</v>
      </c>
      <c r="S382" s="187" t="s">
        <v>3258</v>
      </c>
      <c r="T382" s="187" t="s">
        <v>3255</v>
      </c>
      <c r="U382" s="188">
        <v>55</v>
      </c>
      <c r="V382" s="179" t="s">
        <v>1359</v>
      </c>
      <c r="W382" s="187" t="s">
        <v>7</v>
      </c>
      <c r="X382" s="189">
        <v>98960000</v>
      </c>
      <c r="Y382" s="190"/>
      <c r="Z382" s="210">
        <v>13572096000104</v>
      </c>
      <c r="AA382" s="217"/>
      <c r="AB382" s="218"/>
      <c r="AC382" s="218"/>
      <c r="AD382" s="218"/>
      <c r="AE382" s="218"/>
      <c r="AF382" s="219"/>
      <c r="AG382" s="218"/>
      <c r="AH382" s="218"/>
      <c r="AI382" s="219" t="s">
        <v>3257</v>
      </c>
      <c r="AJ382" s="218"/>
      <c r="AK382" s="218"/>
      <c r="AL382" s="218"/>
      <c r="AM382" s="218"/>
      <c r="AN382" s="230">
        <f t="shared" si="16"/>
        <v>81</v>
      </c>
      <c r="AO382" s="220">
        <v>129.573842933086</v>
      </c>
      <c r="AP382" s="226">
        <f t="shared" si="17"/>
        <v>27</v>
      </c>
      <c r="AQ382" s="227">
        <v>54</v>
      </c>
    </row>
    <row r="383" spans="1:43" ht="17.25">
      <c r="A383" s="160" t="s">
        <v>668</v>
      </c>
      <c r="B383" s="161">
        <v>431795</v>
      </c>
      <c r="C383" s="162">
        <v>0.4409968240059176</v>
      </c>
      <c r="D383" s="163">
        <v>2501</v>
      </c>
      <c r="E383" s="164">
        <v>0.0020642253629911396</v>
      </c>
      <c r="F383" s="165">
        <v>2653.061224489796</v>
      </c>
      <c r="G383" s="169">
        <f>B_DADOS1!$B$4*B_DADOS!E383</f>
        <v>4954.140871178735</v>
      </c>
      <c r="H383" s="178">
        <f t="shared" si="15"/>
        <v>7607.202095668532</v>
      </c>
      <c r="I383" s="179" t="s">
        <v>2740</v>
      </c>
      <c r="J383" s="222" t="s">
        <v>4662</v>
      </c>
      <c r="K383" s="181" t="s">
        <v>4152</v>
      </c>
      <c r="L383" s="182" t="s">
        <v>3724</v>
      </c>
      <c r="M383" s="182" t="s">
        <v>8</v>
      </c>
      <c r="N383" s="182" t="s">
        <v>9</v>
      </c>
      <c r="O383" s="183" t="s">
        <v>10</v>
      </c>
      <c r="P383" s="184" t="s">
        <v>104</v>
      </c>
      <c r="Q383" s="185" t="s">
        <v>2278</v>
      </c>
      <c r="R383" s="186">
        <v>741</v>
      </c>
      <c r="S383" s="187"/>
      <c r="T383" s="187" t="s">
        <v>3255</v>
      </c>
      <c r="U383" s="188">
        <v>54</v>
      </c>
      <c r="V383" s="179" t="s">
        <v>1360</v>
      </c>
      <c r="W383" s="187" t="s">
        <v>10</v>
      </c>
      <c r="X383" s="189">
        <v>99895000</v>
      </c>
      <c r="Y383" s="190"/>
      <c r="Z383" s="210">
        <v>14282015000102</v>
      </c>
      <c r="AA383" s="217"/>
      <c r="AB383" s="218"/>
      <c r="AC383" s="218"/>
      <c r="AD383" s="218"/>
      <c r="AE383" s="218"/>
      <c r="AF383" s="219"/>
      <c r="AG383" s="218"/>
      <c r="AH383" s="218"/>
      <c r="AI383" s="219" t="s">
        <v>3257</v>
      </c>
      <c r="AJ383" s="218"/>
      <c r="AK383" s="218"/>
      <c r="AL383" s="218"/>
      <c r="AM383" s="218"/>
      <c r="AN383" s="230">
        <f t="shared" si="16"/>
        <v>117</v>
      </c>
      <c r="AO383" s="220">
        <v>188.15054959430887</v>
      </c>
      <c r="AP383" s="226">
        <f t="shared" si="17"/>
        <v>39</v>
      </c>
      <c r="AQ383" s="227">
        <v>78</v>
      </c>
    </row>
    <row r="384" spans="1:43" ht="17.25">
      <c r="A384" s="160" t="s">
        <v>669</v>
      </c>
      <c r="B384" s="161">
        <v>431800</v>
      </c>
      <c r="C384" s="162">
        <v>0.3734488954836152</v>
      </c>
      <c r="D384" s="163">
        <v>62172</v>
      </c>
      <c r="E384" s="164">
        <v>0.0028305771692433194</v>
      </c>
      <c r="F384" s="165">
        <v>2653.061224489796</v>
      </c>
      <c r="G384" s="169">
        <f>B_DADOS1!$B$4*B_DADOS!E384</f>
        <v>6793.385206183966</v>
      </c>
      <c r="H384" s="178">
        <f t="shared" si="15"/>
        <v>9446.446430673763</v>
      </c>
      <c r="I384" s="179" t="s">
        <v>2741</v>
      </c>
      <c r="J384" s="222" t="s">
        <v>4663</v>
      </c>
      <c r="K384" s="181" t="s">
        <v>4153</v>
      </c>
      <c r="L384" s="182" t="s">
        <v>3725</v>
      </c>
      <c r="M384" s="182" t="s">
        <v>11</v>
      </c>
      <c r="N384" s="182" t="s">
        <v>12</v>
      </c>
      <c r="O384" s="183" t="s">
        <v>13</v>
      </c>
      <c r="P384" s="184" t="s">
        <v>104</v>
      </c>
      <c r="Q384" s="185" t="s">
        <v>2279</v>
      </c>
      <c r="R384" s="186">
        <v>2751</v>
      </c>
      <c r="S384" s="187" t="s">
        <v>3276</v>
      </c>
      <c r="T384" s="187" t="s">
        <v>3255</v>
      </c>
      <c r="U384" s="188">
        <v>55</v>
      </c>
      <c r="V384" s="179" t="s">
        <v>1361</v>
      </c>
      <c r="W384" s="187" t="s">
        <v>13</v>
      </c>
      <c r="X384" s="189">
        <v>97670000</v>
      </c>
      <c r="Y384" s="190"/>
      <c r="Z384" s="210">
        <v>14058707000163</v>
      </c>
      <c r="AA384" s="217"/>
      <c r="AB384" s="218"/>
      <c r="AC384" s="218"/>
      <c r="AD384" s="218"/>
      <c r="AE384" s="218"/>
      <c r="AF384" s="219"/>
      <c r="AG384" s="218"/>
      <c r="AH384" s="218"/>
      <c r="AI384" s="219" t="s">
        <v>3257</v>
      </c>
      <c r="AJ384" s="218"/>
      <c r="AK384" s="218"/>
      <c r="AL384" s="218"/>
      <c r="AM384" s="218"/>
      <c r="AN384" s="230">
        <f t="shared" si="16"/>
        <v>232.5</v>
      </c>
      <c r="AO384" s="220">
        <v>372.10749803856015</v>
      </c>
      <c r="AP384" s="226">
        <f t="shared" si="17"/>
        <v>77.5</v>
      </c>
      <c r="AQ384" s="227">
        <v>155</v>
      </c>
    </row>
    <row r="385" spans="1:43" ht="17.25">
      <c r="A385" s="160" t="s">
        <v>670</v>
      </c>
      <c r="B385" s="161">
        <v>431805</v>
      </c>
      <c r="C385" s="162">
        <v>0.25011916033494064</v>
      </c>
      <c r="D385" s="163">
        <v>2839</v>
      </c>
      <c r="E385" s="164">
        <v>0.001193236048738914</v>
      </c>
      <c r="F385" s="165">
        <v>2653.061224489796</v>
      </c>
      <c r="G385" s="169">
        <f>B_DADOS1!$B$4*B_DADOS!E385</f>
        <v>2863.7665169733937</v>
      </c>
      <c r="H385" s="178">
        <f t="shared" si="15"/>
        <v>5516.82774146319</v>
      </c>
      <c r="I385" s="179" t="s">
        <v>2742</v>
      </c>
      <c r="J385" s="222" t="s">
        <v>4664</v>
      </c>
      <c r="K385" s="181" t="s">
        <v>4152</v>
      </c>
      <c r="L385" s="182" t="s">
        <v>3726</v>
      </c>
      <c r="M385" s="182" t="s">
        <v>14</v>
      </c>
      <c r="N385" s="182" t="s">
        <v>15</v>
      </c>
      <c r="O385" s="183" t="s">
        <v>16</v>
      </c>
      <c r="P385" s="184" t="s">
        <v>104</v>
      </c>
      <c r="Q385" s="185" t="s">
        <v>2280</v>
      </c>
      <c r="R385" s="186">
        <v>88</v>
      </c>
      <c r="S385" s="187"/>
      <c r="T385" s="187" t="s">
        <v>3255</v>
      </c>
      <c r="U385" s="188">
        <v>54</v>
      </c>
      <c r="V385" s="179" t="s">
        <v>1362</v>
      </c>
      <c r="W385" s="187" t="s">
        <v>16</v>
      </c>
      <c r="X385" s="189">
        <v>99270000</v>
      </c>
      <c r="Y385" s="190"/>
      <c r="Z385" s="210">
        <v>14529815000177</v>
      </c>
      <c r="AA385" s="217"/>
      <c r="AB385" s="218"/>
      <c r="AC385" s="218"/>
      <c r="AD385" s="218"/>
      <c r="AE385" s="218"/>
      <c r="AF385" s="219"/>
      <c r="AG385" s="218"/>
      <c r="AH385" s="218"/>
      <c r="AI385" s="219" t="s">
        <v>3257</v>
      </c>
      <c r="AJ385" s="218"/>
      <c r="AK385" s="218"/>
      <c r="AL385" s="218"/>
      <c r="AM385" s="218"/>
      <c r="AN385" s="230">
        <f t="shared" si="16"/>
        <v>97.5</v>
      </c>
      <c r="AO385" s="220">
        <v>156.44259515813474</v>
      </c>
      <c r="AP385" s="226">
        <f t="shared" si="17"/>
        <v>32.5</v>
      </c>
      <c r="AQ385" s="227">
        <v>65</v>
      </c>
    </row>
    <row r="386" spans="1:43" ht="17.25">
      <c r="A386" s="160" t="s">
        <v>671</v>
      </c>
      <c r="B386" s="161">
        <v>431810</v>
      </c>
      <c r="C386" s="162">
        <v>0.4394111677533528</v>
      </c>
      <c r="D386" s="163">
        <v>19023</v>
      </c>
      <c r="E386" s="164">
        <v>0.0027884800133683657</v>
      </c>
      <c r="F386" s="165">
        <v>2653.061224489796</v>
      </c>
      <c r="G386" s="169">
        <f>B_DADOS1!$B$4*B_DADOS!E386</f>
        <v>6692.352032084078</v>
      </c>
      <c r="H386" s="178">
        <f t="shared" si="15"/>
        <v>9345.413256573875</v>
      </c>
      <c r="I386" s="179" t="s">
        <v>2743</v>
      </c>
      <c r="J386" s="222" t="s">
        <v>4665</v>
      </c>
      <c r="K386" s="181" t="s">
        <v>4153</v>
      </c>
      <c r="L386" s="182" t="s">
        <v>3727</v>
      </c>
      <c r="M386" s="182" t="s">
        <v>17</v>
      </c>
      <c r="N386" s="182" t="s">
        <v>18</v>
      </c>
      <c r="O386" s="183" t="s">
        <v>19</v>
      </c>
      <c r="P386" s="184" t="s">
        <v>104</v>
      </c>
      <c r="Q386" s="185" t="s">
        <v>2281</v>
      </c>
      <c r="R386" s="186">
        <v>1931</v>
      </c>
      <c r="S386" s="187"/>
      <c r="T386" s="187" t="s">
        <v>3255</v>
      </c>
      <c r="U386" s="188">
        <v>55</v>
      </c>
      <c r="V386" s="179" t="s">
        <v>1363</v>
      </c>
      <c r="W386" s="187" t="s">
        <v>19</v>
      </c>
      <c r="X386" s="189">
        <v>97610000</v>
      </c>
      <c r="Y386" s="190"/>
      <c r="Z386" s="210">
        <v>13562424000191</v>
      </c>
      <c r="AA386" s="217"/>
      <c r="AB386" s="218"/>
      <c r="AC386" s="218"/>
      <c r="AD386" s="218"/>
      <c r="AE386" s="218"/>
      <c r="AF386" s="219"/>
      <c r="AG386" s="218"/>
      <c r="AH386" s="218"/>
      <c r="AI386" s="219" t="s">
        <v>3257</v>
      </c>
      <c r="AJ386" s="218"/>
      <c r="AK386" s="218"/>
      <c r="AL386" s="218"/>
      <c r="AM386" s="218"/>
      <c r="AN386" s="230">
        <f t="shared" si="16"/>
        <v>195</v>
      </c>
      <c r="AO386" s="220">
        <v>300.6782972503555</v>
      </c>
      <c r="AP386" s="226">
        <f t="shared" si="17"/>
        <v>65</v>
      </c>
      <c r="AQ386" s="227">
        <v>130</v>
      </c>
    </row>
    <row r="387" spans="1:43" ht="17.25">
      <c r="A387" s="160" t="s">
        <v>672</v>
      </c>
      <c r="B387" s="161">
        <v>431820</v>
      </c>
      <c r="C387" s="162">
        <v>0.4074219329731437</v>
      </c>
      <c r="D387" s="163">
        <v>21280</v>
      </c>
      <c r="E387" s="164">
        <v>0.0026293278579907283</v>
      </c>
      <c r="F387" s="165">
        <v>2653.061224489796</v>
      </c>
      <c r="G387" s="169">
        <f>B_DADOS1!$B$4*B_DADOS!E387</f>
        <v>6310.386859177748</v>
      </c>
      <c r="H387" s="178">
        <f aca="true" t="shared" si="18" ref="H387:H450">F387+G387</f>
        <v>8963.448083667545</v>
      </c>
      <c r="I387" s="179" t="s">
        <v>2744</v>
      </c>
      <c r="J387" s="222" t="s">
        <v>4666</v>
      </c>
      <c r="K387" s="181" t="s">
        <v>4152</v>
      </c>
      <c r="L387" s="182" t="s">
        <v>3728</v>
      </c>
      <c r="M387" s="182" t="s">
        <v>20</v>
      </c>
      <c r="N387" s="182" t="s">
        <v>21</v>
      </c>
      <c r="O387" s="183" t="s">
        <v>22</v>
      </c>
      <c r="P387" s="184" t="s">
        <v>104</v>
      </c>
      <c r="Q387" s="185" t="s">
        <v>2282</v>
      </c>
      <c r="R387" s="186">
        <v>223</v>
      </c>
      <c r="S387" s="187" t="s">
        <v>3263</v>
      </c>
      <c r="T387" s="187" t="s">
        <v>3255</v>
      </c>
      <c r="U387" s="188">
        <v>54</v>
      </c>
      <c r="V387" s="179" t="s">
        <v>1364</v>
      </c>
      <c r="W387" s="187" t="s">
        <v>22</v>
      </c>
      <c r="X387" s="189">
        <v>95400000</v>
      </c>
      <c r="Y387" s="190"/>
      <c r="Z387" s="210">
        <v>14574817000188</v>
      </c>
      <c r="AA387" s="217"/>
      <c r="AB387" s="218"/>
      <c r="AC387" s="218"/>
      <c r="AD387" s="218"/>
      <c r="AE387" s="218"/>
      <c r="AF387" s="219"/>
      <c r="AG387" s="218"/>
      <c r="AH387" s="218"/>
      <c r="AI387" s="219" t="s">
        <v>3257</v>
      </c>
      <c r="AJ387" s="218"/>
      <c r="AK387" s="218"/>
      <c r="AL387" s="218"/>
      <c r="AM387" s="218"/>
      <c r="AN387" s="230">
        <f t="shared" si="16"/>
        <v>172.5</v>
      </c>
      <c r="AO387" s="220">
        <v>276.9416285638194</v>
      </c>
      <c r="AP387" s="226">
        <f t="shared" si="17"/>
        <v>57.5</v>
      </c>
      <c r="AQ387" s="227">
        <v>115</v>
      </c>
    </row>
    <row r="388" spans="1:43" ht="17.25">
      <c r="A388" s="160" t="s">
        <v>673</v>
      </c>
      <c r="B388" s="161">
        <v>431830</v>
      </c>
      <c r="C388" s="162">
        <v>0.4265226982169746</v>
      </c>
      <c r="D388" s="163">
        <v>61075</v>
      </c>
      <c r="E388" s="164">
        <v>0.0032242318491670615</v>
      </c>
      <c r="F388" s="165">
        <v>2653.061224489796</v>
      </c>
      <c r="G388" s="169">
        <f>B_DADOS1!$B$4*B_DADOS!E388</f>
        <v>7738.156438000948</v>
      </c>
      <c r="H388" s="178">
        <f t="shared" si="18"/>
        <v>10391.217662490744</v>
      </c>
      <c r="I388" s="179" t="s">
        <v>2745</v>
      </c>
      <c r="J388" s="222" t="s">
        <v>4667</v>
      </c>
      <c r="K388" s="181" t="s">
        <v>4153</v>
      </c>
      <c r="L388" s="182" t="s">
        <v>3729</v>
      </c>
      <c r="M388" s="182" t="s">
        <v>23</v>
      </c>
      <c r="N388" s="182" t="s">
        <v>24</v>
      </c>
      <c r="O388" s="183" t="s">
        <v>25</v>
      </c>
      <c r="P388" s="184" t="s">
        <v>104</v>
      </c>
      <c r="Q388" s="185" t="s">
        <v>2283</v>
      </c>
      <c r="R388" s="186">
        <v>167</v>
      </c>
      <c r="S388" s="187" t="s">
        <v>3258</v>
      </c>
      <c r="T388" s="187" t="s">
        <v>3277</v>
      </c>
      <c r="U388" s="188">
        <v>55</v>
      </c>
      <c r="V388" s="179" t="s">
        <v>1365</v>
      </c>
      <c r="W388" s="187" t="s">
        <v>25</v>
      </c>
      <c r="X388" s="189">
        <v>97300000</v>
      </c>
      <c r="Y388" s="190"/>
      <c r="Z388" s="210">
        <v>13688939000132</v>
      </c>
      <c r="AA388" s="217"/>
      <c r="AB388" s="218"/>
      <c r="AC388" s="218"/>
      <c r="AD388" s="218"/>
      <c r="AE388" s="218"/>
      <c r="AF388" s="219"/>
      <c r="AG388" s="218"/>
      <c r="AH388" s="218"/>
      <c r="AI388" s="219" t="s">
        <v>3257</v>
      </c>
      <c r="AJ388" s="218"/>
      <c r="AK388" s="218"/>
      <c r="AL388" s="218"/>
      <c r="AM388" s="218"/>
      <c r="AN388" s="230">
        <f aca="true" t="shared" si="19" ref="AN388:AN451">AP388+AQ388</f>
        <v>178.5</v>
      </c>
      <c r="AO388" s="220">
        <v>286.5022836969397</v>
      </c>
      <c r="AP388" s="226">
        <f aca="true" t="shared" si="20" ref="AP388:AP451">AQ388*50%</f>
        <v>59.5</v>
      </c>
      <c r="AQ388" s="227">
        <v>119</v>
      </c>
    </row>
    <row r="389" spans="1:43" ht="17.25">
      <c r="A389" s="160" t="s">
        <v>674</v>
      </c>
      <c r="B389" s="161">
        <v>431840</v>
      </c>
      <c r="C389" s="162">
        <v>0.40464221397447286</v>
      </c>
      <c r="D389" s="163">
        <v>23199</v>
      </c>
      <c r="E389" s="164">
        <v>0.002645429379071336</v>
      </c>
      <c r="F389" s="165">
        <v>2653.061224489796</v>
      </c>
      <c r="G389" s="169">
        <f>B_DADOS1!$B$4*B_DADOS!E389</f>
        <v>6349.030509771206</v>
      </c>
      <c r="H389" s="178">
        <f t="shared" si="18"/>
        <v>9002.091734261003</v>
      </c>
      <c r="I389" s="179" t="s">
        <v>2746</v>
      </c>
      <c r="J389" s="222" t="s">
        <v>4668</v>
      </c>
      <c r="K389" s="181" t="s">
        <v>4154</v>
      </c>
      <c r="L389" s="182" t="s">
        <v>3730</v>
      </c>
      <c r="M389" s="182" t="s">
        <v>26</v>
      </c>
      <c r="N389" s="182" t="s">
        <v>27</v>
      </c>
      <c r="O389" s="183" t="s">
        <v>28</v>
      </c>
      <c r="P389" s="184" t="s">
        <v>104</v>
      </c>
      <c r="Q389" s="185" t="s">
        <v>2284</v>
      </c>
      <c r="R389" s="186">
        <v>558</v>
      </c>
      <c r="S389" s="187" t="s">
        <v>3279</v>
      </c>
      <c r="T389" s="187" t="s">
        <v>3255</v>
      </c>
      <c r="U389" s="188">
        <v>51</v>
      </c>
      <c r="V389" s="179" t="s">
        <v>1366</v>
      </c>
      <c r="W389" s="187" t="s">
        <v>28</v>
      </c>
      <c r="X389" s="189">
        <v>96700000</v>
      </c>
      <c r="Y389" s="190"/>
      <c r="Z389" s="210">
        <v>16919852000117</v>
      </c>
      <c r="AA389" s="217"/>
      <c r="AB389" s="218"/>
      <c r="AC389" s="218"/>
      <c r="AD389" s="218"/>
      <c r="AE389" s="218"/>
      <c r="AF389" s="219"/>
      <c r="AG389" s="218"/>
      <c r="AH389" s="218"/>
      <c r="AI389" s="219" t="s">
        <v>3257</v>
      </c>
      <c r="AJ389" s="218"/>
      <c r="AK389" s="218"/>
      <c r="AL389" s="218"/>
      <c r="AM389" s="218"/>
      <c r="AN389" s="230">
        <f t="shared" si="19"/>
        <v>136.5</v>
      </c>
      <c r="AO389" s="220">
        <v>218.93566498345214</v>
      </c>
      <c r="AP389" s="226">
        <f t="shared" si="20"/>
        <v>45.5</v>
      </c>
      <c r="AQ389" s="227">
        <v>91</v>
      </c>
    </row>
    <row r="390" spans="1:43" ht="17.25">
      <c r="A390" s="160" t="s">
        <v>675</v>
      </c>
      <c r="B390" s="161">
        <v>431842</v>
      </c>
      <c r="C390" s="162">
        <v>0.33630962744433085</v>
      </c>
      <c r="D390" s="163">
        <v>4793</v>
      </c>
      <c r="E390" s="164">
        <v>0.001735541522926217</v>
      </c>
      <c r="F390" s="165">
        <v>2653.061224489796</v>
      </c>
      <c r="G390" s="169">
        <f>B_DADOS1!$B$4*B_DADOS!E390</f>
        <v>4165.299655022921</v>
      </c>
      <c r="H390" s="178">
        <f t="shared" si="18"/>
        <v>6818.360879512717</v>
      </c>
      <c r="I390" s="179" t="s">
        <v>2747</v>
      </c>
      <c r="J390" s="222" t="s">
        <v>4669</v>
      </c>
      <c r="K390" s="181" t="s">
        <v>4152</v>
      </c>
      <c r="L390" s="182" t="s">
        <v>3731</v>
      </c>
      <c r="M390" s="182" t="s">
        <v>29</v>
      </c>
      <c r="N390" s="182" t="s">
        <v>30</v>
      </c>
      <c r="O390" s="183" t="s">
        <v>31</v>
      </c>
      <c r="P390" s="184" t="s">
        <v>104</v>
      </c>
      <c r="Q390" s="185" t="s">
        <v>2285</v>
      </c>
      <c r="R390" s="186">
        <v>991</v>
      </c>
      <c r="S390" s="187"/>
      <c r="T390" s="187" t="s">
        <v>3255</v>
      </c>
      <c r="U390" s="188">
        <v>54</v>
      </c>
      <c r="V390" s="179" t="s">
        <v>1367</v>
      </c>
      <c r="W390" s="187" t="s">
        <v>31</v>
      </c>
      <c r="X390" s="189">
        <v>99855000</v>
      </c>
      <c r="Y390" s="190"/>
      <c r="Z390" s="210">
        <v>13696993000120</v>
      </c>
      <c r="AA390" s="217"/>
      <c r="AB390" s="218"/>
      <c r="AC390" s="218"/>
      <c r="AD390" s="218"/>
      <c r="AE390" s="218"/>
      <c r="AF390" s="219"/>
      <c r="AG390" s="218"/>
      <c r="AH390" s="218"/>
      <c r="AI390" s="219" t="s">
        <v>3257</v>
      </c>
      <c r="AJ390" s="218"/>
      <c r="AK390" s="218"/>
      <c r="AL390" s="218"/>
      <c r="AM390" s="218"/>
      <c r="AN390" s="230">
        <f t="shared" si="19"/>
        <v>136.5</v>
      </c>
      <c r="AO390" s="220">
        <v>217.2748768701753</v>
      </c>
      <c r="AP390" s="226">
        <f t="shared" si="20"/>
        <v>45.5</v>
      </c>
      <c r="AQ390" s="227">
        <v>91</v>
      </c>
    </row>
    <row r="391" spans="1:43" ht="17.25">
      <c r="A391" s="160" t="s">
        <v>676</v>
      </c>
      <c r="B391" s="161">
        <v>431843</v>
      </c>
      <c r="C391" s="162">
        <v>0.29621095828916916</v>
      </c>
      <c r="D391" s="163">
        <v>2660</v>
      </c>
      <c r="E391" s="164">
        <v>0.0013993874057902486</v>
      </c>
      <c r="F391" s="165">
        <v>2653.061224489796</v>
      </c>
      <c r="G391" s="169">
        <f>B_DADOS1!$B$4*B_DADOS!E391</f>
        <v>3358.5297738965965</v>
      </c>
      <c r="H391" s="178">
        <f t="shared" si="18"/>
        <v>6011.590998386393</v>
      </c>
      <c r="I391" s="179" t="s">
        <v>2748</v>
      </c>
      <c r="J391" s="222" t="s">
        <v>4670</v>
      </c>
      <c r="K391" s="181" t="s">
        <v>4153</v>
      </c>
      <c r="L391" s="182" t="s">
        <v>3732</v>
      </c>
      <c r="M391" s="182" t="s">
        <v>2133</v>
      </c>
      <c r="N391" s="182" t="s">
        <v>2134</v>
      </c>
      <c r="O391" s="183" t="s">
        <v>2135</v>
      </c>
      <c r="P391" s="184" t="s">
        <v>104</v>
      </c>
      <c r="Q391" s="185" t="s">
        <v>2286</v>
      </c>
      <c r="R391" s="186">
        <v>1631</v>
      </c>
      <c r="S391" s="187" t="s">
        <v>3258</v>
      </c>
      <c r="T391" s="187" t="s">
        <v>3255</v>
      </c>
      <c r="U391" s="188">
        <v>55</v>
      </c>
      <c r="V391" s="179" t="s">
        <v>1368</v>
      </c>
      <c r="W391" s="187" t="s">
        <v>2135</v>
      </c>
      <c r="X391" s="189">
        <v>97230000</v>
      </c>
      <c r="Y391" s="190"/>
      <c r="Z391" s="210">
        <v>14388204000156</v>
      </c>
      <c r="AA391" s="217"/>
      <c r="AB391" s="218"/>
      <c r="AC391" s="218"/>
      <c r="AD391" s="218"/>
      <c r="AE391" s="218"/>
      <c r="AF391" s="219"/>
      <c r="AG391" s="218"/>
      <c r="AH391" s="218"/>
      <c r="AI391" s="219" t="s">
        <v>3257</v>
      </c>
      <c r="AJ391" s="218"/>
      <c r="AK391" s="218"/>
      <c r="AL391" s="218"/>
      <c r="AM391" s="218"/>
      <c r="AN391" s="230">
        <f t="shared" si="19"/>
        <v>87</v>
      </c>
      <c r="AO391" s="220">
        <v>138.30604084897263</v>
      </c>
      <c r="AP391" s="226">
        <f t="shared" si="20"/>
        <v>29</v>
      </c>
      <c r="AQ391" s="227">
        <v>58</v>
      </c>
    </row>
    <row r="392" spans="1:43" ht="17.25">
      <c r="A392" s="160" t="s">
        <v>677</v>
      </c>
      <c r="B392" s="161">
        <v>431844</v>
      </c>
      <c r="C392" s="162">
        <v>0.234171128202314</v>
      </c>
      <c r="D392" s="163">
        <v>2642</v>
      </c>
      <c r="E392" s="164">
        <v>0.001105166888457957</v>
      </c>
      <c r="F392" s="165">
        <v>2653.061224489796</v>
      </c>
      <c r="G392" s="169">
        <f>B_DADOS1!$B$4*B_DADOS!E392</f>
        <v>2652.400532299097</v>
      </c>
      <c r="H392" s="178">
        <f t="shared" si="18"/>
        <v>5305.461756788893</v>
      </c>
      <c r="I392" s="179" t="s">
        <v>2749</v>
      </c>
      <c r="J392" s="222" t="s">
        <v>4671</v>
      </c>
      <c r="K392" s="181" t="s">
        <v>4152</v>
      </c>
      <c r="L392" s="182" t="s">
        <v>3733</v>
      </c>
      <c r="M392" s="182" t="s">
        <v>2136</v>
      </c>
      <c r="N392" s="182" t="s">
        <v>2137</v>
      </c>
      <c r="O392" s="183" t="s">
        <v>2138</v>
      </c>
      <c r="P392" s="184" t="s">
        <v>104</v>
      </c>
      <c r="Q392" s="185" t="s">
        <v>2287</v>
      </c>
      <c r="R392" s="186">
        <v>901</v>
      </c>
      <c r="S392" s="187" t="s">
        <v>3258</v>
      </c>
      <c r="T392" s="187" t="s">
        <v>3255</v>
      </c>
      <c r="U392" s="188">
        <v>54</v>
      </c>
      <c r="V392" s="179" t="s">
        <v>1369</v>
      </c>
      <c r="W392" s="187" t="s">
        <v>2138</v>
      </c>
      <c r="X392" s="189">
        <v>95365000</v>
      </c>
      <c r="Y392" s="190"/>
      <c r="Z392" s="210">
        <v>14397712000109</v>
      </c>
      <c r="AA392" s="217"/>
      <c r="AB392" s="218"/>
      <c r="AC392" s="218"/>
      <c r="AD392" s="218"/>
      <c r="AE392" s="218"/>
      <c r="AF392" s="219"/>
      <c r="AG392" s="218"/>
      <c r="AH392" s="218"/>
      <c r="AI392" s="219" t="s">
        <v>3257</v>
      </c>
      <c r="AJ392" s="218"/>
      <c r="AK392" s="218"/>
      <c r="AL392" s="218"/>
      <c r="AM392" s="218"/>
      <c r="AN392" s="230">
        <f t="shared" si="19"/>
        <v>87</v>
      </c>
      <c r="AO392" s="220">
        <v>139.5502427559496</v>
      </c>
      <c r="AP392" s="226">
        <f t="shared" si="20"/>
        <v>29</v>
      </c>
      <c r="AQ392" s="227">
        <v>58</v>
      </c>
    </row>
    <row r="393" spans="1:43" ht="17.25">
      <c r="A393" s="160" t="s">
        <v>678</v>
      </c>
      <c r="B393" s="161">
        <v>431845</v>
      </c>
      <c r="C393" s="162">
        <v>0.39755286648352534</v>
      </c>
      <c r="D393" s="163">
        <v>2723</v>
      </c>
      <c r="E393" s="164">
        <v>0.0018847624891258203</v>
      </c>
      <c r="F393" s="165">
        <v>2653.061224489796</v>
      </c>
      <c r="G393" s="169">
        <f>B_DADOS1!$B$4*B_DADOS!E393</f>
        <v>4523.429973901969</v>
      </c>
      <c r="H393" s="178">
        <f t="shared" si="18"/>
        <v>7176.491198391765</v>
      </c>
      <c r="I393" s="179" t="s">
        <v>2750</v>
      </c>
      <c r="J393" s="222" t="s">
        <v>2139</v>
      </c>
      <c r="K393" s="181" t="s">
        <v>4153</v>
      </c>
      <c r="L393" s="182" t="s">
        <v>3734</v>
      </c>
      <c r="M393" s="182" t="s">
        <v>2140</v>
      </c>
      <c r="N393" s="182" t="s">
        <v>2141</v>
      </c>
      <c r="O393" s="183" t="s">
        <v>2142</v>
      </c>
      <c r="P393" s="184" t="s">
        <v>104</v>
      </c>
      <c r="Q393" s="185" t="s">
        <v>2288</v>
      </c>
      <c r="R393" s="186">
        <v>1260</v>
      </c>
      <c r="S393" s="187" t="s">
        <v>2143</v>
      </c>
      <c r="T393" s="187" t="s">
        <v>3255</v>
      </c>
      <c r="U393" s="188">
        <v>55</v>
      </c>
      <c r="V393" s="179" t="s">
        <v>1370</v>
      </c>
      <c r="W393" s="187" t="s">
        <v>2142</v>
      </c>
      <c r="X393" s="189">
        <v>98325000</v>
      </c>
      <c r="Y393" s="190"/>
      <c r="Z393" s="210">
        <v>14359388000126</v>
      </c>
      <c r="AA393" s="217"/>
      <c r="AB393" s="218"/>
      <c r="AC393" s="218"/>
      <c r="AD393" s="218"/>
      <c r="AE393" s="218"/>
      <c r="AF393" s="219"/>
      <c r="AG393" s="218"/>
      <c r="AH393" s="218"/>
      <c r="AI393" s="219" t="s">
        <v>3257</v>
      </c>
      <c r="AJ393" s="218"/>
      <c r="AK393" s="218"/>
      <c r="AL393" s="218"/>
      <c r="AM393" s="218"/>
      <c r="AN393" s="230">
        <f t="shared" si="19"/>
        <v>130.5</v>
      </c>
      <c r="AO393" s="220">
        <v>208.26498428449304</v>
      </c>
      <c r="AP393" s="226">
        <f t="shared" si="20"/>
        <v>43.5</v>
      </c>
      <c r="AQ393" s="228">
        <v>87</v>
      </c>
    </row>
    <row r="394" spans="1:43" ht="17.25">
      <c r="A394" s="160" t="s">
        <v>679</v>
      </c>
      <c r="B394" s="161">
        <v>431846</v>
      </c>
      <c r="C394" s="162">
        <v>0.4751811215649433</v>
      </c>
      <c r="D394" s="163">
        <v>2147</v>
      </c>
      <c r="E394" s="164">
        <v>0.0021738950783311705</v>
      </c>
      <c r="F394" s="165">
        <v>2653.061224489796</v>
      </c>
      <c r="G394" s="169">
        <f>B_DADOS1!$B$4*B_DADOS!E394</f>
        <v>5217.348187994809</v>
      </c>
      <c r="H394" s="178">
        <f t="shared" si="18"/>
        <v>7870.409412484605</v>
      </c>
      <c r="I394" s="179" t="s">
        <v>2751</v>
      </c>
      <c r="J394" s="222" t="s">
        <v>4672</v>
      </c>
      <c r="K394" s="181" t="s">
        <v>4152</v>
      </c>
      <c r="L394" s="182" t="s">
        <v>3735</v>
      </c>
      <c r="M394" s="182" t="s">
        <v>2144</v>
      </c>
      <c r="N394" s="182" t="s">
        <v>2145</v>
      </c>
      <c r="O394" s="183" t="s">
        <v>2146</v>
      </c>
      <c r="P394" s="184" t="s">
        <v>104</v>
      </c>
      <c r="Q394" s="185" t="s">
        <v>2289</v>
      </c>
      <c r="R394" s="186">
        <v>753</v>
      </c>
      <c r="S394" s="187" t="s">
        <v>2147</v>
      </c>
      <c r="T394" s="187" t="s">
        <v>3255</v>
      </c>
      <c r="U394" s="188">
        <v>54</v>
      </c>
      <c r="V394" s="179" t="s">
        <v>1371</v>
      </c>
      <c r="W394" s="187" t="s">
        <v>2146</v>
      </c>
      <c r="X394" s="189">
        <v>99380000</v>
      </c>
      <c r="Y394" s="190"/>
      <c r="Z394" s="210">
        <v>13868470000113</v>
      </c>
      <c r="AA394" s="217"/>
      <c r="AB394" s="218"/>
      <c r="AC394" s="218"/>
      <c r="AD394" s="218"/>
      <c r="AE394" s="218"/>
      <c r="AF394" s="219"/>
      <c r="AG394" s="218"/>
      <c r="AH394" s="218"/>
      <c r="AI394" s="219" t="s">
        <v>3257</v>
      </c>
      <c r="AJ394" s="218"/>
      <c r="AK394" s="218"/>
      <c r="AL394" s="218"/>
      <c r="AM394" s="218"/>
      <c r="AN394" s="230">
        <f t="shared" si="19"/>
        <v>90</v>
      </c>
      <c r="AO394" s="220">
        <v>144.26700030001766</v>
      </c>
      <c r="AP394" s="226">
        <f t="shared" si="20"/>
        <v>30</v>
      </c>
      <c r="AQ394" s="227">
        <v>60</v>
      </c>
    </row>
    <row r="395" spans="1:43" ht="17.25">
      <c r="A395" s="160" t="s">
        <v>680</v>
      </c>
      <c r="B395" s="161">
        <v>431848</v>
      </c>
      <c r="C395" s="162">
        <v>0.298954240805081</v>
      </c>
      <c r="D395" s="163">
        <v>4378</v>
      </c>
      <c r="E395" s="164">
        <v>0.0015219510214104753</v>
      </c>
      <c r="F395" s="165">
        <v>2653.061224489796</v>
      </c>
      <c r="G395" s="169">
        <f>B_DADOS1!$B$4*B_DADOS!E395</f>
        <v>3652.6824513851407</v>
      </c>
      <c r="H395" s="178">
        <f t="shared" si="18"/>
        <v>6305.743675874937</v>
      </c>
      <c r="I395" s="179" t="s">
        <v>2752</v>
      </c>
      <c r="J395" s="222" t="s">
        <v>4673</v>
      </c>
      <c r="K395" s="181" t="s">
        <v>4154</v>
      </c>
      <c r="L395" s="182" t="s">
        <v>3736</v>
      </c>
      <c r="M395" s="182" t="s">
        <v>2148</v>
      </c>
      <c r="N395" s="182" t="s">
        <v>2149</v>
      </c>
      <c r="O395" s="183" t="s">
        <v>2150</v>
      </c>
      <c r="P395" s="184" t="s">
        <v>104</v>
      </c>
      <c r="Q395" s="185" t="s">
        <v>2290</v>
      </c>
      <c r="R395" s="186">
        <v>40</v>
      </c>
      <c r="S395" s="187"/>
      <c r="T395" s="187" t="s">
        <v>3255</v>
      </c>
      <c r="U395" s="188">
        <v>51</v>
      </c>
      <c r="V395" s="179" t="s">
        <v>1372</v>
      </c>
      <c r="W395" s="187" t="s">
        <v>2150</v>
      </c>
      <c r="X395" s="189">
        <v>95755000</v>
      </c>
      <c r="Y395" s="190"/>
      <c r="Z395" s="210">
        <v>13560753000101</v>
      </c>
      <c r="AA395" s="217"/>
      <c r="AB395" s="218"/>
      <c r="AC395" s="218"/>
      <c r="AD395" s="218"/>
      <c r="AE395" s="218"/>
      <c r="AF395" s="219"/>
      <c r="AG395" s="218"/>
      <c r="AH395" s="218"/>
      <c r="AI395" s="219" t="s">
        <v>3257</v>
      </c>
      <c r="AJ395" s="218"/>
      <c r="AK395" s="218"/>
      <c r="AL395" s="218"/>
      <c r="AM395" s="218"/>
      <c r="AN395" s="230">
        <f t="shared" si="19"/>
        <v>75</v>
      </c>
      <c r="AO395" s="220">
        <v>119.56573147791208</v>
      </c>
      <c r="AP395" s="226">
        <f t="shared" si="20"/>
        <v>25</v>
      </c>
      <c r="AQ395" s="227">
        <v>50</v>
      </c>
    </row>
    <row r="396" spans="1:43" ht="17.25">
      <c r="A396" s="160" t="s">
        <v>681</v>
      </c>
      <c r="B396" s="161">
        <v>431849</v>
      </c>
      <c r="C396" s="162">
        <v>0.2873319204961334</v>
      </c>
      <c r="D396" s="163">
        <v>2332</v>
      </c>
      <c r="E396" s="164">
        <v>0.0013309071307543107</v>
      </c>
      <c r="F396" s="165">
        <v>2653.061224489796</v>
      </c>
      <c r="G396" s="169">
        <f>B_DADOS1!$B$4*B_DADOS!E396</f>
        <v>3194.177113810346</v>
      </c>
      <c r="H396" s="178">
        <f t="shared" si="18"/>
        <v>5847.238338300142</v>
      </c>
      <c r="I396" s="179" t="s">
        <v>2753</v>
      </c>
      <c r="J396" s="222" t="s">
        <v>4674</v>
      </c>
      <c r="K396" s="181" t="s">
        <v>4153</v>
      </c>
      <c r="L396" s="182" t="s">
        <v>3737</v>
      </c>
      <c r="M396" s="182" t="s">
        <v>2151</v>
      </c>
      <c r="N396" s="182" t="s">
        <v>2152</v>
      </c>
      <c r="O396" s="183"/>
      <c r="P396" s="184" t="s">
        <v>104</v>
      </c>
      <c r="Q396" s="185"/>
      <c r="R396" s="186"/>
      <c r="S396" s="187"/>
      <c r="T396" s="187"/>
      <c r="U396" s="188"/>
      <c r="V396" s="179" t="s">
        <v>3412</v>
      </c>
      <c r="W396" s="187"/>
      <c r="X396" s="189"/>
      <c r="Y396" s="190"/>
      <c r="Z396" s="210"/>
      <c r="AA396" s="217"/>
      <c r="AB396" s="218"/>
      <c r="AC396" s="218"/>
      <c r="AD396" s="218"/>
      <c r="AE396" s="218"/>
      <c r="AF396" s="219"/>
      <c r="AG396" s="218"/>
      <c r="AH396" s="218"/>
      <c r="AI396" s="219"/>
      <c r="AJ396" s="218"/>
      <c r="AK396" s="218"/>
      <c r="AL396" s="218"/>
      <c r="AM396" s="218"/>
      <c r="AN396" s="230">
        <f t="shared" si="19"/>
        <v>55.5</v>
      </c>
      <c r="AO396" s="220">
        <v>87.98292734631447</v>
      </c>
      <c r="AP396" s="226">
        <f t="shared" si="20"/>
        <v>18.5</v>
      </c>
      <c r="AQ396" s="227">
        <v>37</v>
      </c>
    </row>
    <row r="397" spans="1:43" ht="17.25">
      <c r="A397" s="160" t="s">
        <v>682</v>
      </c>
      <c r="B397" s="161">
        <v>431850</v>
      </c>
      <c r="C397" s="162">
        <v>0.46521409145448706</v>
      </c>
      <c r="D397" s="163">
        <v>26191</v>
      </c>
      <c r="E397" s="164">
        <v>0.0030972785696060014</v>
      </c>
      <c r="F397" s="165">
        <v>2653.061224489796</v>
      </c>
      <c r="G397" s="169">
        <f>B_DADOS1!$B$4*B_DADOS!E397</f>
        <v>7433.468567054403</v>
      </c>
      <c r="H397" s="178">
        <f t="shared" si="18"/>
        <v>10086.529791544199</v>
      </c>
      <c r="I397" s="179" t="s">
        <v>2754</v>
      </c>
      <c r="J397" s="222" t="s">
        <v>4675</v>
      </c>
      <c r="K397" s="181" t="s">
        <v>4151</v>
      </c>
      <c r="L397" s="182" t="s">
        <v>3738</v>
      </c>
      <c r="M397" s="182" t="s">
        <v>2153</v>
      </c>
      <c r="N397" s="182" t="s">
        <v>2154</v>
      </c>
      <c r="O397" s="183" t="s">
        <v>2155</v>
      </c>
      <c r="P397" s="184" t="s">
        <v>104</v>
      </c>
      <c r="Q397" s="185" t="s">
        <v>2291</v>
      </c>
      <c r="R397" s="186">
        <v>329</v>
      </c>
      <c r="S397" s="187" t="s">
        <v>3258</v>
      </c>
      <c r="T397" s="187" t="s">
        <v>3255</v>
      </c>
      <c r="U397" s="188">
        <v>53</v>
      </c>
      <c r="V397" s="179" t="s">
        <v>1373</v>
      </c>
      <c r="W397" s="187" t="s">
        <v>2155</v>
      </c>
      <c r="X397" s="189">
        <v>96225000</v>
      </c>
      <c r="Y397" s="190"/>
      <c r="Z397" s="210">
        <v>14444353000195</v>
      </c>
      <c r="AA397" s="217"/>
      <c r="AB397" s="218"/>
      <c r="AC397" s="218"/>
      <c r="AD397" s="218"/>
      <c r="AE397" s="218"/>
      <c r="AF397" s="219"/>
      <c r="AG397" s="218"/>
      <c r="AH397" s="218"/>
      <c r="AI397" s="219" t="s">
        <v>3257</v>
      </c>
      <c r="AJ397" s="218"/>
      <c r="AK397" s="218"/>
      <c r="AL397" s="218"/>
      <c r="AM397" s="218"/>
      <c r="AN397" s="230">
        <f t="shared" si="19"/>
        <v>208.5</v>
      </c>
      <c r="AO397" s="220">
        <v>333.42414021455323</v>
      </c>
      <c r="AP397" s="226">
        <f t="shared" si="20"/>
        <v>69.5</v>
      </c>
      <c r="AQ397" s="227">
        <v>139</v>
      </c>
    </row>
    <row r="398" spans="1:43" ht="17.25">
      <c r="A398" s="160" t="s">
        <v>683</v>
      </c>
      <c r="B398" s="161">
        <v>431860</v>
      </c>
      <c r="C398" s="162">
        <v>0.3331942383776972</v>
      </c>
      <c r="D398" s="163">
        <v>7186</v>
      </c>
      <c r="E398" s="164">
        <v>0.0018271540262778754</v>
      </c>
      <c r="F398" s="165">
        <v>2653.061224489796</v>
      </c>
      <c r="G398" s="169">
        <f>B_DADOS1!$B$4*B_DADOS!E398</f>
        <v>4385.169663066901</v>
      </c>
      <c r="H398" s="178">
        <f t="shared" si="18"/>
        <v>7038.230887556698</v>
      </c>
      <c r="I398" s="179" t="s">
        <v>2755</v>
      </c>
      <c r="J398" s="222" t="s">
        <v>4676</v>
      </c>
      <c r="K398" s="181" t="s">
        <v>4152</v>
      </c>
      <c r="L398" s="182" t="s">
        <v>3739</v>
      </c>
      <c r="M398" s="182" t="s">
        <v>2156</v>
      </c>
      <c r="N398" s="182" t="s">
        <v>2157</v>
      </c>
      <c r="O398" s="183" t="s">
        <v>2158</v>
      </c>
      <c r="P398" s="184" t="s">
        <v>104</v>
      </c>
      <c r="Q398" s="185" t="s">
        <v>2292</v>
      </c>
      <c r="R398" s="186">
        <v>481</v>
      </c>
      <c r="S398" s="187" t="s">
        <v>3278</v>
      </c>
      <c r="T398" s="187" t="s">
        <v>3255</v>
      </c>
      <c r="U398" s="188">
        <v>54</v>
      </c>
      <c r="V398" s="179" t="s">
        <v>1374</v>
      </c>
      <c r="W398" s="187" t="s">
        <v>2158</v>
      </c>
      <c r="X398" s="189">
        <v>99870000</v>
      </c>
      <c r="Y398" s="190"/>
      <c r="Z398" s="210">
        <v>14372187000169</v>
      </c>
      <c r="AA398" s="217"/>
      <c r="AB398" s="218"/>
      <c r="AC398" s="218"/>
      <c r="AD398" s="218"/>
      <c r="AE398" s="218"/>
      <c r="AF398" s="219"/>
      <c r="AG398" s="218"/>
      <c r="AH398" s="218"/>
      <c r="AI398" s="219" t="s">
        <v>3257</v>
      </c>
      <c r="AJ398" s="218"/>
      <c r="AK398" s="218"/>
      <c r="AL398" s="218"/>
      <c r="AM398" s="218"/>
      <c r="AN398" s="230">
        <f t="shared" si="19"/>
        <v>121.5</v>
      </c>
      <c r="AO398" s="220">
        <v>194.54790128068353</v>
      </c>
      <c r="AP398" s="226">
        <f t="shared" si="20"/>
        <v>40.5</v>
      </c>
      <c r="AQ398" s="227">
        <v>81</v>
      </c>
    </row>
    <row r="399" spans="1:43" ht="17.25">
      <c r="A399" s="160" t="s">
        <v>684</v>
      </c>
      <c r="B399" s="161">
        <v>431861</v>
      </c>
      <c r="C399" s="162">
        <v>0.26465023261770737</v>
      </c>
      <c r="D399" s="163">
        <v>2132</v>
      </c>
      <c r="E399" s="164">
        <v>0.0012094695934248263</v>
      </c>
      <c r="F399" s="165">
        <v>2653.061224489796</v>
      </c>
      <c r="G399" s="169">
        <f>B_DADOS1!$B$4*B_DADOS!E399</f>
        <v>2902.727024219583</v>
      </c>
      <c r="H399" s="178">
        <f t="shared" si="18"/>
        <v>5555.788248709379</v>
      </c>
      <c r="I399" s="179" t="s">
        <v>2756</v>
      </c>
      <c r="J399" s="222" t="s">
        <v>4677</v>
      </c>
      <c r="K399" s="181" t="s">
        <v>4154</v>
      </c>
      <c r="L399" s="182" t="s">
        <v>3740</v>
      </c>
      <c r="M399" s="182" t="s">
        <v>2159</v>
      </c>
      <c r="N399" s="182" t="s">
        <v>2160</v>
      </c>
      <c r="O399" s="183" t="s">
        <v>2161</v>
      </c>
      <c r="P399" s="184" t="s">
        <v>104</v>
      </c>
      <c r="Q399" s="185" t="s">
        <v>2293</v>
      </c>
      <c r="R399" s="186">
        <v>1735</v>
      </c>
      <c r="S399" s="187" t="s">
        <v>3258</v>
      </c>
      <c r="T399" s="187" t="s">
        <v>3255</v>
      </c>
      <c r="U399" s="188">
        <v>51</v>
      </c>
      <c r="V399" s="179" t="s">
        <v>1375</v>
      </c>
      <c r="W399" s="187" t="s">
        <v>2161</v>
      </c>
      <c r="X399" s="189">
        <v>95748000</v>
      </c>
      <c r="Y399" s="190"/>
      <c r="Z399" s="210">
        <v>13666918000116</v>
      </c>
      <c r="AA399" s="217"/>
      <c r="AB399" s="218"/>
      <c r="AC399" s="218"/>
      <c r="AD399" s="218"/>
      <c r="AE399" s="218"/>
      <c r="AF399" s="219"/>
      <c r="AG399" s="218"/>
      <c r="AH399" s="218"/>
      <c r="AI399" s="219" t="s">
        <v>3257</v>
      </c>
      <c r="AJ399" s="218"/>
      <c r="AK399" s="218"/>
      <c r="AL399" s="218"/>
      <c r="AM399" s="218"/>
      <c r="AN399" s="230">
        <f t="shared" si="19"/>
        <v>63</v>
      </c>
      <c r="AO399" s="220">
        <v>99.99318934379258</v>
      </c>
      <c r="AP399" s="226">
        <f t="shared" si="20"/>
        <v>21</v>
      </c>
      <c r="AQ399" s="227">
        <v>42</v>
      </c>
    </row>
    <row r="400" spans="1:43" ht="17.25">
      <c r="A400" s="160" t="s">
        <v>685</v>
      </c>
      <c r="B400" s="161">
        <v>431862</v>
      </c>
      <c r="C400" s="162">
        <v>0.47329077300437045</v>
      </c>
      <c r="D400" s="163">
        <v>3440</v>
      </c>
      <c r="E400" s="164">
        <v>0.0023238944490235115</v>
      </c>
      <c r="F400" s="165">
        <v>2653.061224489796</v>
      </c>
      <c r="G400" s="169">
        <f>B_DADOS1!$B$4*B_DADOS!E400</f>
        <v>5577.346677656427</v>
      </c>
      <c r="H400" s="178">
        <f t="shared" si="18"/>
        <v>8230.407902146224</v>
      </c>
      <c r="I400" s="179" t="s">
        <v>2757</v>
      </c>
      <c r="J400" s="222" t="s">
        <v>4678</v>
      </c>
      <c r="K400" s="181" t="s">
        <v>4152</v>
      </c>
      <c r="L400" s="182" t="s">
        <v>3741</v>
      </c>
      <c r="M400" s="182" t="s">
        <v>2162</v>
      </c>
      <c r="N400" s="182" t="s">
        <v>2163</v>
      </c>
      <c r="O400" s="183" t="s">
        <v>2164</v>
      </c>
      <c r="P400" s="184" t="s">
        <v>104</v>
      </c>
      <c r="Q400" s="185" t="s">
        <v>2294</v>
      </c>
      <c r="R400" s="186">
        <v>141</v>
      </c>
      <c r="S400" s="187" t="s">
        <v>3258</v>
      </c>
      <c r="T400" s="187" t="s">
        <v>3255</v>
      </c>
      <c r="U400" s="188">
        <v>54</v>
      </c>
      <c r="V400" s="179" t="s">
        <v>1376</v>
      </c>
      <c r="W400" s="187" t="s">
        <v>2164</v>
      </c>
      <c r="X400" s="189">
        <v>95280000</v>
      </c>
      <c r="Y400" s="190"/>
      <c r="Z400" s="210">
        <v>14351913000167</v>
      </c>
      <c r="AA400" s="217"/>
      <c r="AB400" s="218"/>
      <c r="AC400" s="218"/>
      <c r="AD400" s="218"/>
      <c r="AE400" s="218"/>
      <c r="AF400" s="219"/>
      <c r="AG400" s="218"/>
      <c r="AH400" s="218"/>
      <c r="AI400" s="219" t="s">
        <v>3257</v>
      </c>
      <c r="AJ400" s="218"/>
      <c r="AK400" s="218"/>
      <c r="AL400" s="218"/>
      <c r="AM400" s="218"/>
      <c r="AN400" s="230">
        <f t="shared" si="19"/>
        <v>120</v>
      </c>
      <c r="AO400" s="220">
        <v>191.2541992134711</v>
      </c>
      <c r="AP400" s="226">
        <f t="shared" si="20"/>
        <v>40</v>
      </c>
      <c r="AQ400" s="227">
        <v>80</v>
      </c>
    </row>
    <row r="401" spans="1:43" ht="17.25">
      <c r="A401" s="160" t="s">
        <v>686</v>
      </c>
      <c r="B401" s="161">
        <v>431870</v>
      </c>
      <c r="C401" s="162">
        <v>0.36100613405277693</v>
      </c>
      <c r="D401" s="163">
        <v>226546</v>
      </c>
      <c r="E401" s="164">
        <v>0.00332194651226043</v>
      </c>
      <c r="F401" s="165">
        <v>2653.061224489796</v>
      </c>
      <c r="G401" s="169">
        <f>B_DADOS1!$B$4*B_DADOS!E401</f>
        <v>7972.671629425032</v>
      </c>
      <c r="H401" s="178">
        <f t="shared" si="18"/>
        <v>10625.732853914828</v>
      </c>
      <c r="I401" s="179" t="s">
        <v>2758</v>
      </c>
      <c r="J401" s="222" t="s">
        <v>4679</v>
      </c>
      <c r="K401" s="181" t="s">
        <v>4154</v>
      </c>
      <c r="L401" s="182" t="s">
        <v>3742</v>
      </c>
      <c r="M401" s="182" t="s">
        <v>2165</v>
      </c>
      <c r="N401" s="182" t="s">
        <v>2166</v>
      </c>
      <c r="O401" s="183" t="s">
        <v>2167</v>
      </c>
      <c r="P401" s="184" t="s">
        <v>104</v>
      </c>
      <c r="Q401" s="185" t="s">
        <v>2295</v>
      </c>
      <c r="R401" s="186">
        <v>600</v>
      </c>
      <c r="S401" s="187" t="s">
        <v>3263</v>
      </c>
      <c r="T401" s="187" t="s">
        <v>3255</v>
      </c>
      <c r="U401" s="188">
        <v>51</v>
      </c>
      <c r="V401" s="179" t="s">
        <v>1377</v>
      </c>
      <c r="W401" s="187" t="s">
        <v>2167</v>
      </c>
      <c r="X401" s="189">
        <v>93010190</v>
      </c>
      <c r="Y401" s="190"/>
      <c r="Z401" s="210">
        <v>18252451000181</v>
      </c>
      <c r="AA401" s="217"/>
      <c r="AB401" s="218"/>
      <c r="AC401" s="218"/>
      <c r="AD401" s="218"/>
      <c r="AE401" s="218"/>
      <c r="AF401" s="219"/>
      <c r="AG401" s="218"/>
      <c r="AH401" s="218"/>
      <c r="AI401" s="219" t="s">
        <v>3257</v>
      </c>
      <c r="AJ401" s="218"/>
      <c r="AK401" s="218"/>
      <c r="AL401" s="218"/>
      <c r="AM401" s="218"/>
      <c r="AN401" s="230">
        <f t="shared" si="19"/>
        <v>273</v>
      </c>
      <c r="AO401" s="220">
        <v>437.7508571777564</v>
      </c>
      <c r="AP401" s="226">
        <f t="shared" si="20"/>
        <v>91</v>
      </c>
      <c r="AQ401" s="227">
        <v>182</v>
      </c>
    </row>
    <row r="402" spans="1:43" ht="17.25">
      <c r="A402" s="160" t="s">
        <v>687</v>
      </c>
      <c r="B402" s="161">
        <v>431880</v>
      </c>
      <c r="C402" s="162">
        <v>0.39951985659897515</v>
      </c>
      <c r="D402" s="163">
        <v>43390</v>
      </c>
      <c r="E402" s="164">
        <v>0.002869137825251463</v>
      </c>
      <c r="F402" s="165">
        <v>2653.061224489796</v>
      </c>
      <c r="G402" s="169">
        <f>B_DADOS1!$B$4*B_DADOS!E402</f>
        <v>6885.930780603511</v>
      </c>
      <c r="H402" s="178">
        <f t="shared" si="18"/>
        <v>9538.992005093307</v>
      </c>
      <c r="I402" s="179" t="s">
        <v>2759</v>
      </c>
      <c r="J402" s="222" t="s">
        <v>4680</v>
      </c>
      <c r="K402" s="181" t="s">
        <v>4151</v>
      </c>
      <c r="L402" s="182" t="s">
        <v>3743</v>
      </c>
      <c r="M402" s="182" t="s">
        <v>2168</v>
      </c>
      <c r="N402" s="182" t="s">
        <v>2169</v>
      </c>
      <c r="O402" s="183" t="s">
        <v>2170</v>
      </c>
      <c r="P402" s="184" t="s">
        <v>104</v>
      </c>
      <c r="Q402" s="185" t="s">
        <v>2296</v>
      </c>
      <c r="R402" s="186">
        <v>202</v>
      </c>
      <c r="S402" s="187" t="s">
        <v>3258</v>
      </c>
      <c r="T402" s="187" t="s">
        <v>3255</v>
      </c>
      <c r="U402" s="188">
        <v>53</v>
      </c>
      <c r="V402" s="179" t="s">
        <v>1378</v>
      </c>
      <c r="W402" s="187" t="s">
        <v>2170</v>
      </c>
      <c r="X402" s="189">
        <v>96170000</v>
      </c>
      <c r="Y402" s="190"/>
      <c r="Z402" s="210">
        <v>14798829000196</v>
      </c>
      <c r="AA402" s="217"/>
      <c r="AB402" s="218"/>
      <c r="AC402" s="218"/>
      <c r="AD402" s="218"/>
      <c r="AE402" s="218"/>
      <c r="AF402" s="219"/>
      <c r="AG402" s="218"/>
      <c r="AH402" s="218"/>
      <c r="AI402" s="219" t="s">
        <v>3257</v>
      </c>
      <c r="AJ402" s="218"/>
      <c r="AK402" s="218"/>
      <c r="AL402" s="218"/>
      <c r="AM402" s="218"/>
      <c r="AN402" s="230">
        <f t="shared" si="19"/>
        <v>199.5</v>
      </c>
      <c r="AO402" s="220">
        <v>319.7535366456989</v>
      </c>
      <c r="AP402" s="226">
        <f t="shared" si="20"/>
        <v>66.5</v>
      </c>
      <c r="AQ402" s="227">
        <v>133</v>
      </c>
    </row>
    <row r="403" spans="1:43" ht="17.25">
      <c r="A403" s="160" t="s">
        <v>688</v>
      </c>
      <c r="B403" s="161">
        <v>431890</v>
      </c>
      <c r="C403" s="162">
        <v>0.35561164518659194</v>
      </c>
      <c r="D403" s="163">
        <v>35761</v>
      </c>
      <c r="E403" s="164">
        <v>0.0024808015062458702</v>
      </c>
      <c r="F403" s="165">
        <v>2653.061224489796</v>
      </c>
      <c r="G403" s="169">
        <f>B_DADOS1!$B$4*B_DADOS!E403</f>
        <v>5953.923614990089</v>
      </c>
      <c r="H403" s="178">
        <f t="shared" si="18"/>
        <v>8606.984839479885</v>
      </c>
      <c r="I403" s="179" t="s">
        <v>2760</v>
      </c>
      <c r="J403" s="222" t="s">
        <v>4681</v>
      </c>
      <c r="K403" s="181" t="s">
        <v>4153</v>
      </c>
      <c r="L403" s="182" t="s">
        <v>3744</v>
      </c>
      <c r="M403" s="182" t="s">
        <v>2171</v>
      </c>
      <c r="N403" s="182" t="s">
        <v>2172</v>
      </c>
      <c r="O403" s="183"/>
      <c r="P403" s="184" t="s">
        <v>104</v>
      </c>
      <c r="Q403" s="185"/>
      <c r="R403" s="186"/>
      <c r="S403" s="187"/>
      <c r="T403" s="187"/>
      <c r="U403" s="188"/>
      <c r="V403" s="179" t="s">
        <v>3412</v>
      </c>
      <c r="W403" s="187"/>
      <c r="X403" s="189"/>
      <c r="Y403" s="190"/>
      <c r="Z403" s="210"/>
      <c r="AA403" s="217"/>
      <c r="AB403" s="218"/>
      <c r="AC403" s="218"/>
      <c r="AD403" s="218"/>
      <c r="AE403" s="218"/>
      <c r="AF403" s="219"/>
      <c r="AG403" s="218"/>
      <c r="AH403" s="218"/>
      <c r="AI403" s="219"/>
      <c r="AJ403" s="218"/>
      <c r="AK403" s="218"/>
      <c r="AL403" s="218"/>
      <c r="AM403" s="218"/>
      <c r="AN403" s="230">
        <f t="shared" si="19"/>
        <v>166.5</v>
      </c>
      <c r="AO403" s="220">
        <v>267.48084471114646</v>
      </c>
      <c r="AP403" s="226">
        <f t="shared" si="20"/>
        <v>55.5</v>
      </c>
      <c r="AQ403" s="227">
        <v>111</v>
      </c>
    </row>
    <row r="404" spans="1:43" ht="17.25">
      <c r="A404" s="160" t="s">
        <v>689</v>
      </c>
      <c r="B404" s="161">
        <v>431900</v>
      </c>
      <c r="C404" s="162">
        <v>0.2774303830908969</v>
      </c>
      <c r="D404" s="163">
        <v>21641</v>
      </c>
      <c r="E404" s="164">
        <v>0.0017949411524690474</v>
      </c>
      <c r="F404" s="165">
        <v>2653.061224489796</v>
      </c>
      <c r="G404" s="169">
        <f>B_DADOS1!$B$4*B_DADOS!E404</f>
        <v>4307.858765925714</v>
      </c>
      <c r="H404" s="178">
        <f t="shared" si="18"/>
        <v>6960.91999041551</v>
      </c>
      <c r="I404" s="179" t="s">
        <v>2761</v>
      </c>
      <c r="J404" s="222" t="s">
        <v>4682</v>
      </c>
      <c r="K404" s="181" t="s">
        <v>4152</v>
      </c>
      <c r="L404" s="182" t="s">
        <v>3745</v>
      </c>
      <c r="M404" s="182" t="s">
        <v>2173</v>
      </c>
      <c r="N404" s="182" t="s">
        <v>2174</v>
      </c>
      <c r="O404" s="183" t="s">
        <v>2175</v>
      </c>
      <c r="P404" s="184" t="s">
        <v>104</v>
      </c>
      <c r="Q404" s="185" t="s">
        <v>2297</v>
      </c>
      <c r="R404" s="186">
        <v>174</v>
      </c>
      <c r="S404" s="187" t="s">
        <v>3258</v>
      </c>
      <c r="T404" s="187" t="s">
        <v>3255</v>
      </c>
      <c r="U404" s="188">
        <v>54</v>
      </c>
      <c r="V404" s="179" t="s">
        <v>1379</v>
      </c>
      <c r="W404" s="187" t="s">
        <v>2175</v>
      </c>
      <c r="X404" s="189">
        <v>95190000</v>
      </c>
      <c r="Y404" s="190"/>
      <c r="Z404" s="210">
        <v>13600294000134</v>
      </c>
      <c r="AA404" s="217"/>
      <c r="AB404" s="218"/>
      <c r="AC404" s="218"/>
      <c r="AD404" s="218"/>
      <c r="AE404" s="218"/>
      <c r="AF404" s="219"/>
      <c r="AG404" s="218"/>
      <c r="AH404" s="218"/>
      <c r="AI404" s="219" t="s">
        <v>3257</v>
      </c>
      <c r="AJ404" s="218"/>
      <c r="AK404" s="218"/>
      <c r="AL404" s="218"/>
      <c r="AM404" s="218"/>
      <c r="AN404" s="230">
        <f t="shared" si="19"/>
        <v>100.5</v>
      </c>
      <c r="AO404" s="220">
        <v>159.8398333995153</v>
      </c>
      <c r="AP404" s="226">
        <f t="shared" si="20"/>
        <v>33.5</v>
      </c>
      <c r="AQ404" s="227">
        <v>67</v>
      </c>
    </row>
    <row r="405" spans="1:43" ht="17.25">
      <c r="A405" s="160" t="s">
        <v>690</v>
      </c>
      <c r="B405" s="161">
        <v>431910</v>
      </c>
      <c r="C405" s="162">
        <v>0.3192571186371923</v>
      </c>
      <c r="D405" s="163">
        <v>5813</v>
      </c>
      <c r="E405" s="164">
        <v>0.0016959194950876353</v>
      </c>
      <c r="F405" s="165">
        <v>2653.061224489796</v>
      </c>
      <c r="G405" s="169">
        <f>B_DADOS1!$B$4*B_DADOS!E405</f>
        <v>4070.2067882103247</v>
      </c>
      <c r="H405" s="178">
        <f t="shared" si="18"/>
        <v>6723.26801270012</v>
      </c>
      <c r="I405" s="179" t="s">
        <v>2762</v>
      </c>
      <c r="J405" s="222" t="s">
        <v>4683</v>
      </c>
      <c r="K405" s="181" t="s">
        <v>4153</v>
      </c>
      <c r="L405" s="182" t="s">
        <v>3746</v>
      </c>
      <c r="M405" s="182" t="s">
        <v>2176</v>
      </c>
      <c r="N405" s="182" t="s">
        <v>2177</v>
      </c>
      <c r="O405" s="183" t="s">
        <v>2178</v>
      </c>
      <c r="P405" s="184" t="s">
        <v>104</v>
      </c>
      <c r="Q405" s="185" t="s">
        <v>2298</v>
      </c>
      <c r="R405" s="186">
        <v>124</v>
      </c>
      <c r="S405" s="187" t="s">
        <v>3019</v>
      </c>
      <c r="T405" s="187" t="s">
        <v>3255</v>
      </c>
      <c r="U405" s="188">
        <v>55</v>
      </c>
      <c r="V405" s="179" t="s">
        <v>1380</v>
      </c>
      <c r="W405" s="187" t="s">
        <v>2178</v>
      </c>
      <c r="X405" s="189">
        <v>98690000</v>
      </c>
      <c r="Y405" s="190"/>
      <c r="Z405" s="210">
        <v>13773710000104</v>
      </c>
      <c r="AA405" s="217"/>
      <c r="AB405" s="218"/>
      <c r="AC405" s="218"/>
      <c r="AD405" s="218"/>
      <c r="AE405" s="218"/>
      <c r="AF405" s="219"/>
      <c r="AG405" s="218"/>
      <c r="AH405" s="218"/>
      <c r="AI405" s="219" t="s">
        <v>3257</v>
      </c>
      <c r="AJ405" s="218"/>
      <c r="AK405" s="218"/>
      <c r="AL405" s="218"/>
      <c r="AM405" s="218"/>
      <c r="AN405" s="230">
        <f t="shared" si="19"/>
        <v>115.5</v>
      </c>
      <c r="AO405" s="220">
        <v>185.15081982737252</v>
      </c>
      <c r="AP405" s="226">
        <f t="shared" si="20"/>
        <v>38.5</v>
      </c>
      <c r="AQ405" s="227">
        <v>77</v>
      </c>
    </row>
    <row r="406" spans="1:43" ht="17.25">
      <c r="A406" s="160" t="s">
        <v>691</v>
      </c>
      <c r="B406" s="161">
        <v>431912</v>
      </c>
      <c r="C406" s="162">
        <v>0.48246902378698103</v>
      </c>
      <c r="D406" s="163">
        <v>3202</v>
      </c>
      <c r="E406" s="164">
        <v>0.0023436201797965607</v>
      </c>
      <c r="F406" s="165">
        <v>2653.061224489796</v>
      </c>
      <c r="G406" s="169">
        <f>B_DADOS1!$B$4*B_DADOS!E406</f>
        <v>5624.688431511746</v>
      </c>
      <c r="H406" s="178">
        <f t="shared" si="18"/>
        <v>8277.749656001542</v>
      </c>
      <c r="I406" s="179" t="s">
        <v>2763</v>
      </c>
      <c r="J406" s="222" t="s">
        <v>4684</v>
      </c>
      <c r="K406" s="181" t="s">
        <v>4153</v>
      </c>
      <c r="L406" s="182" t="s">
        <v>3747</v>
      </c>
      <c r="M406" s="182" t="s">
        <v>2179</v>
      </c>
      <c r="N406" s="182" t="s">
        <v>2180</v>
      </c>
      <c r="O406" s="183" t="s">
        <v>2181</v>
      </c>
      <c r="P406" s="184" t="s">
        <v>104</v>
      </c>
      <c r="Q406" s="185" t="s">
        <v>2299</v>
      </c>
      <c r="R406" s="186">
        <v>853</v>
      </c>
      <c r="S406" s="187" t="s">
        <v>3258</v>
      </c>
      <c r="T406" s="187" t="s">
        <v>3255</v>
      </c>
      <c r="U406" s="188">
        <v>55</v>
      </c>
      <c r="V406" s="179" t="s">
        <v>1381</v>
      </c>
      <c r="W406" s="187" t="s">
        <v>2181</v>
      </c>
      <c r="X406" s="189">
        <v>97190000</v>
      </c>
      <c r="Y406" s="190"/>
      <c r="Z406" s="210">
        <v>14368334000127</v>
      </c>
      <c r="AA406" s="217"/>
      <c r="AB406" s="218"/>
      <c r="AC406" s="218"/>
      <c r="AD406" s="218"/>
      <c r="AE406" s="218"/>
      <c r="AF406" s="219"/>
      <c r="AG406" s="218"/>
      <c r="AH406" s="218"/>
      <c r="AI406" s="219" t="s">
        <v>3257</v>
      </c>
      <c r="AJ406" s="218"/>
      <c r="AK406" s="218"/>
      <c r="AL406" s="218"/>
      <c r="AM406" s="218"/>
      <c r="AN406" s="230">
        <f t="shared" si="19"/>
        <v>147</v>
      </c>
      <c r="AO406" s="220">
        <v>236.1570068176223</v>
      </c>
      <c r="AP406" s="226">
        <f t="shared" si="20"/>
        <v>49</v>
      </c>
      <c r="AQ406" s="227">
        <v>98</v>
      </c>
    </row>
    <row r="407" spans="1:43" ht="17.25">
      <c r="A407" s="160" t="s">
        <v>692</v>
      </c>
      <c r="B407" s="161">
        <v>431915</v>
      </c>
      <c r="C407" s="162">
        <v>0.45173457948000034</v>
      </c>
      <c r="D407" s="163">
        <v>7665</v>
      </c>
      <c r="E407" s="164">
        <v>0.002501294076159422</v>
      </c>
      <c r="F407" s="165">
        <v>2653.061224489796</v>
      </c>
      <c r="G407" s="169">
        <f>B_DADOS1!$B$4*B_DADOS!E407</f>
        <v>6003.105782782613</v>
      </c>
      <c r="H407" s="178">
        <f t="shared" si="18"/>
        <v>8656.167007272408</v>
      </c>
      <c r="I407" s="179" t="s">
        <v>2764</v>
      </c>
      <c r="J407" s="222" t="s">
        <v>4685</v>
      </c>
      <c r="K407" s="181" t="s">
        <v>4153</v>
      </c>
      <c r="L407" s="182" t="s">
        <v>3748</v>
      </c>
      <c r="M407" s="182" t="s">
        <v>2182</v>
      </c>
      <c r="N407" s="182" t="s">
        <v>2183</v>
      </c>
      <c r="O407" s="183" t="s">
        <v>2184</v>
      </c>
      <c r="P407" s="184" t="s">
        <v>104</v>
      </c>
      <c r="Q407" s="185" t="s">
        <v>2300</v>
      </c>
      <c r="R407" s="186">
        <v>165</v>
      </c>
      <c r="S407" s="187" t="s">
        <v>3258</v>
      </c>
      <c r="T407" s="187" t="s">
        <v>3255</v>
      </c>
      <c r="U407" s="188">
        <v>55</v>
      </c>
      <c r="V407" s="179" t="s">
        <v>1382</v>
      </c>
      <c r="W407" s="187" t="s">
        <v>2184</v>
      </c>
      <c r="X407" s="189">
        <v>98865000</v>
      </c>
      <c r="Y407" s="190"/>
      <c r="Z407" s="210">
        <v>14345909000196</v>
      </c>
      <c r="AA407" s="217"/>
      <c r="AB407" s="218"/>
      <c r="AC407" s="218"/>
      <c r="AD407" s="218"/>
      <c r="AE407" s="218"/>
      <c r="AF407" s="219"/>
      <c r="AG407" s="218"/>
      <c r="AH407" s="218"/>
      <c r="AI407" s="219" t="s">
        <v>3257</v>
      </c>
      <c r="AJ407" s="218"/>
      <c r="AK407" s="218"/>
      <c r="AL407" s="218"/>
      <c r="AM407" s="218"/>
      <c r="AN407" s="230">
        <f t="shared" si="19"/>
        <v>150</v>
      </c>
      <c r="AO407" s="220">
        <v>240.00300280044223</v>
      </c>
      <c r="AP407" s="226">
        <f t="shared" si="20"/>
        <v>50</v>
      </c>
      <c r="AQ407" s="227">
        <v>100</v>
      </c>
    </row>
    <row r="408" spans="1:43" ht="17.25">
      <c r="A408" s="160" t="s">
        <v>693</v>
      </c>
      <c r="B408" s="161">
        <v>431920</v>
      </c>
      <c r="C408" s="162">
        <v>0.463043510661795</v>
      </c>
      <c r="D408" s="163">
        <v>5378</v>
      </c>
      <c r="E408" s="164">
        <v>0.0024311934454661903</v>
      </c>
      <c r="F408" s="165">
        <v>2653.061224489796</v>
      </c>
      <c r="G408" s="169">
        <f>B_DADOS1!$B$4*B_DADOS!E408</f>
        <v>5834.864269118857</v>
      </c>
      <c r="H408" s="178">
        <f t="shared" si="18"/>
        <v>8487.925493608653</v>
      </c>
      <c r="I408" s="179" t="s">
        <v>2765</v>
      </c>
      <c r="J408" s="222" t="s">
        <v>4686</v>
      </c>
      <c r="K408" s="181" t="s">
        <v>4153</v>
      </c>
      <c r="L408" s="182" t="s">
        <v>3749</v>
      </c>
      <c r="M408" s="182" t="s">
        <v>2185</v>
      </c>
      <c r="N408" s="182" t="s">
        <v>2186</v>
      </c>
      <c r="O408" s="183" t="s">
        <v>2187</v>
      </c>
      <c r="P408" s="184" t="s">
        <v>104</v>
      </c>
      <c r="Q408" s="185" t="s">
        <v>2301</v>
      </c>
      <c r="R408" s="186">
        <v>1035</v>
      </c>
      <c r="S408" s="187" t="s">
        <v>2188</v>
      </c>
      <c r="T408" s="187" t="s">
        <v>3255</v>
      </c>
      <c r="U408" s="188">
        <v>55</v>
      </c>
      <c r="V408" s="179" t="s">
        <v>1383</v>
      </c>
      <c r="W408" s="187" t="s">
        <v>2187</v>
      </c>
      <c r="X408" s="189">
        <v>97880000</v>
      </c>
      <c r="Y408" s="190"/>
      <c r="Z408" s="210">
        <v>14341157000195</v>
      </c>
      <c r="AA408" s="217"/>
      <c r="AB408" s="218"/>
      <c r="AC408" s="218"/>
      <c r="AD408" s="218"/>
      <c r="AE408" s="218"/>
      <c r="AF408" s="219"/>
      <c r="AG408" s="218"/>
      <c r="AH408" s="218"/>
      <c r="AI408" s="219" t="s">
        <v>3257</v>
      </c>
      <c r="AJ408" s="218"/>
      <c r="AK408" s="218"/>
      <c r="AL408" s="218"/>
      <c r="AM408" s="218"/>
      <c r="AN408" s="230">
        <f t="shared" si="19"/>
        <v>163.5</v>
      </c>
      <c r="AO408" s="220">
        <v>260.7104881950018</v>
      </c>
      <c r="AP408" s="226">
        <f t="shared" si="20"/>
        <v>54.5</v>
      </c>
      <c r="AQ408" s="227">
        <v>109</v>
      </c>
    </row>
    <row r="409" spans="1:43" ht="17.25">
      <c r="A409" s="160" t="s">
        <v>694</v>
      </c>
      <c r="B409" s="161">
        <v>431930</v>
      </c>
      <c r="C409" s="162">
        <v>0.3140423343066595</v>
      </c>
      <c r="D409" s="163">
        <v>5957</v>
      </c>
      <c r="E409" s="164">
        <v>0.0016743526400153214</v>
      </c>
      <c r="F409" s="165">
        <v>2653.061224489796</v>
      </c>
      <c r="G409" s="169">
        <f>B_DADOS1!$B$4*B_DADOS!E409</f>
        <v>4018.4463360367713</v>
      </c>
      <c r="H409" s="178">
        <f t="shared" si="18"/>
        <v>6671.507560526567</v>
      </c>
      <c r="I409" s="179" t="s">
        <v>2766</v>
      </c>
      <c r="J409" s="222" t="s">
        <v>2189</v>
      </c>
      <c r="K409" s="181" t="s">
        <v>4153</v>
      </c>
      <c r="L409" s="182" t="s">
        <v>3750</v>
      </c>
      <c r="M409" s="182" t="s">
        <v>2190</v>
      </c>
      <c r="N409" s="182" t="s">
        <v>2191</v>
      </c>
      <c r="O409" s="183" t="s">
        <v>2192</v>
      </c>
      <c r="P409" s="184" t="s">
        <v>104</v>
      </c>
      <c r="Q409" s="185" t="s">
        <v>2302</v>
      </c>
      <c r="R409" s="186">
        <v>536</v>
      </c>
      <c r="S409" s="187"/>
      <c r="T409" s="187" t="s">
        <v>3255</v>
      </c>
      <c r="U409" s="196">
        <v>55</v>
      </c>
      <c r="V409" s="179" t="s">
        <v>1384</v>
      </c>
      <c r="W409" s="187" t="s">
        <v>2192</v>
      </c>
      <c r="X409" s="189">
        <v>97980000</v>
      </c>
      <c r="Y409" s="190"/>
      <c r="Z409" s="210">
        <v>13567234000167</v>
      </c>
      <c r="AA409" s="217"/>
      <c r="AB409" s="218"/>
      <c r="AC409" s="218"/>
      <c r="AD409" s="218"/>
      <c r="AE409" s="218"/>
      <c r="AF409" s="219"/>
      <c r="AG409" s="218"/>
      <c r="AH409" s="218"/>
      <c r="AI409" s="219" t="s">
        <v>3257</v>
      </c>
      <c r="AJ409" s="218"/>
      <c r="AK409" s="218"/>
      <c r="AL409" s="218"/>
      <c r="AM409" s="218"/>
      <c r="AN409" s="230">
        <f t="shared" si="19"/>
        <v>88.5</v>
      </c>
      <c r="AO409" s="220">
        <v>142.59741426697957</v>
      </c>
      <c r="AP409" s="226">
        <f t="shared" si="20"/>
        <v>29.5</v>
      </c>
      <c r="AQ409" s="227">
        <v>59</v>
      </c>
    </row>
    <row r="410" spans="1:43" ht="17.25">
      <c r="A410" s="160" t="s">
        <v>695</v>
      </c>
      <c r="B410" s="161">
        <v>431935</v>
      </c>
      <c r="C410" s="162">
        <v>0.28272150520210465</v>
      </c>
      <c r="D410" s="163">
        <v>3458</v>
      </c>
      <c r="E410" s="164">
        <v>0.0013892716936155793</v>
      </c>
      <c r="F410" s="165">
        <v>2653.061224489796</v>
      </c>
      <c r="G410" s="169">
        <f>B_DADOS1!$B$4*B_DADOS!E410</f>
        <v>3334.2520646773905</v>
      </c>
      <c r="H410" s="178">
        <f t="shared" si="18"/>
        <v>5987.313289167187</v>
      </c>
      <c r="I410" s="179" t="s">
        <v>2767</v>
      </c>
      <c r="J410" s="222" t="s">
        <v>4687</v>
      </c>
      <c r="K410" s="181" t="s">
        <v>4154</v>
      </c>
      <c r="L410" s="182" t="s">
        <v>3751</v>
      </c>
      <c r="M410" s="182" t="s">
        <v>2193</v>
      </c>
      <c r="N410" s="182" t="s">
        <v>2194</v>
      </c>
      <c r="O410" s="183" t="s">
        <v>2195</v>
      </c>
      <c r="P410" s="184" t="s">
        <v>104</v>
      </c>
      <c r="Q410" s="185" t="s">
        <v>2303</v>
      </c>
      <c r="R410" s="186">
        <v>1256</v>
      </c>
      <c r="S410" s="187" t="s">
        <v>3263</v>
      </c>
      <c r="T410" s="187" t="s">
        <v>3255</v>
      </c>
      <c r="U410" s="188">
        <v>51</v>
      </c>
      <c r="V410" s="179" t="s">
        <v>1385</v>
      </c>
      <c r="W410" s="187" t="s">
        <v>2195</v>
      </c>
      <c r="X410" s="189">
        <v>95758000</v>
      </c>
      <c r="Y410" s="190"/>
      <c r="Z410" s="210">
        <v>14298290000106</v>
      </c>
      <c r="AA410" s="217"/>
      <c r="AB410" s="218"/>
      <c r="AC410" s="218"/>
      <c r="AD410" s="218"/>
      <c r="AE410" s="218"/>
      <c r="AF410" s="219"/>
      <c r="AG410" s="218"/>
      <c r="AH410" s="218"/>
      <c r="AI410" s="219" t="s">
        <v>3257</v>
      </c>
      <c r="AJ410" s="218"/>
      <c r="AK410" s="218"/>
      <c r="AL410" s="218"/>
      <c r="AM410" s="218"/>
      <c r="AN410" s="230">
        <f t="shared" si="19"/>
        <v>72</v>
      </c>
      <c r="AO410" s="220">
        <v>114.69468483957333</v>
      </c>
      <c r="AP410" s="226">
        <f t="shared" si="20"/>
        <v>24</v>
      </c>
      <c r="AQ410" s="227">
        <v>48</v>
      </c>
    </row>
    <row r="411" spans="1:43" ht="17.25">
      <c r="A411" s="160" t="s">
        <v>696</v>
      </c>
      <c r="B411" s="161">
        <v>431936</v>
      </c>
      <c r="C411" s="162">
        <v>0.4428802355495127</v>
      </c>
      <c r="D411" s="163">
        <v>1857</v>
      </c>
      <c r="E411" s="164">
        <v>0.001982497641671506</v>
      </c>
      <c r="F411" s="165">
        <v>2653.061224489796</v>
      </c>
      <c r="G411" s="169">
        <f>B_DADOS1!$B$4*B_DADOS!E411</f>
        <v>4757.994340011614</v>
      </c>
      <c r="H411" s="178">
        <f t="shared" si="18"/>
        <v>7411.05556450141</v>
      </c>
      <c r="I411" s="179" t="s">
        <v>2768</v>
      </c>
      <c r="J411" s="222" t="s">
        <v>4688</v>
      </c>
      <c r="K411" s="181" t="s">
        <v>4153</v>
      </c>
      <c r="L411" s="182" t="s">
        <v>3752</v>
      </c>
      <c r="M411" s="182" t="s">
        <v>2196</v>
      </c>
      <c r="N411" s="182" t="s">
        <v>2197</v>
      </c>
      <c r="O411" s="183" t="s">
        <v>2198</v>
      </c>
      <c r="P411" s="184" t="s">
        <v>104</v>
      </c>
      <c r="Q411" s="185" t="s">
        <v>2304</v>
      </c>
      <c r="R411" s="186" t="s">
        <v>3266</v>
      </c>
      <c r="S411" s="187" t="s">
        <v>3258</v>
      </c>
      <c r="T411" s="187" t="s">
        <v>3255</v>
      </c>
      <c r="U411" s="188">
        <v>55</v>
      </c>
      <c r="V411" s="179" t="s">
        <v>1386</v>
      </c>
      <c r="W411" s="187" t="s">
        <v>2198</v>
      </c>
      <c r="X411" s="189">
        <v>98323000</v>
      </c>
      <c r="Y411" s="190"/>
      <c r="Z411" s="210">
        <v>15299216000177</v>
      </c>
      <c r="AA411" s="217"/>
      <c r="AB411" s="218"/>
      <c r="AC411" s="218"/>
      <c r="AD411" s="218"/>
      <c r="AE411" s="218"/>
      <c r="AF411" s="219"/>
      <c r="AG411" s="218"/>
      <c r="AH411" s="218"/>
      <c r="AI411" s="219" t="s">
        <v>3257</v>
      </c>
      <c r="AJ411" s="218"/>
      <c r="AK411" s="218"/>
      <c r="AL411" s="218"/>
      <c r="AM411" s="218"/>
      <c r="AN411" s="230">
        <f t="shared" si="19"/>
        <v>115.5</v>
      </c>
      <c r="AO411" s="220">
        <v>183.664912702449</v>
      </c>
      <c r="AP411" s="226">
        <f t="shared" si="20"/>
        <v>38.5</v>
      </c>
      <c r="AQ411" s="227">
        <v>77</v>
      </c>
    </row>
    <row r="412" spans="1:43" ht="17.25">
      <c r="A412" s="160" t="s">
        <v>697</v>
      </c>
      <c r="B412" s="161">
        <v>431937</v>
      </c>
      <c r="C412" s="162">
        <v>0.278425190842256</v>
      </c>
      <c r="D412" s="163">
        <v>2899</v>
      </c>
      <c r="E412" s="164">
        <v>0.0013324482558948973</v>
      </c>
      <c r="F412" s="165">
        <v>2653.061224489796</v>
      </c>
      <c r="G412" s="169">
        <f>B_DADOS1!$B$4*B_DADOS!E412</f>
        <v>3197.8758141477533</v>
      </c>
      <c r="H412" s="178">
        <f t="shared" si="18"/>
        <v>5850.937038637549</v>
      </c>
      <c r="I412" s="179" t="s">
        <v>2769</v>
      </c>
      <c r="J412" s="222" t="s">
        <v>4689</v>
      </c>
      <c r="K412" s="181" t="s">
        <v>4153</v>
      </c>
      <c r="L412" s="182" t="s">
        <v>3753</v>
      </c>
      <c r="M412" s="182" t="s">
        <v>2199</v>
      </c>
      <c r="N412" s="182" t="s">
        <v>2200</v>
      </c>
      <c r="O412" s="183" t="s">
        <v>2201</v>
      </c>
      <c r="P412" s="184" t="s">
        <v>104</v>
      </c>
      <c r="Q412" s="185" t="s">
        <v>2305</v>
      </c>
      <c r="R412" s="186">
        <v>940</v>
      </c>
      <c r="S412" s="187" t="s">
        <v>3326</v>
      </c>
      <c r="T412" s="187" t="s">
        <v>3255</v>
      </c>
      <c r="U412" s="188">
        <v>55</v>
      </c>
      <c r="V412" s="179" t="s">
        <v>1387</v>
      </c>
      <c r="W412" s="187" t="s">
        <v>2201</v>
      </c>
      <c r="X412" s="189">
        <v>97920000</v>
      </c>
      <c r="Y412" s="190"/>
      <c r="Z412" s="210">
        <v>14363849000134</v>
      </c>
      <c r="AA412" s="217"/>
      <c r="AB412" s="218"/>
      <c r="AC412" s="218"/>
      <c r="AD412" s="218"/>
      <c r="AE412" s="218"/>
      <c r="AF412" s="219"/>
      <c r="AG412" s="218"/>
      <c r="AH412" s="218"/>
      <c r="AI412" s="219" t="s">
        <v>3257</v>
      </c>
      <c r="AJ412" s="218"/>
      <c r="AK412" s="218"/>
      <c r="AL412" s="218"/>
      <c r="AM412" s="218"/>
      <c r="AN412" s="230">
        <f t="shared" si="19"/>
        <v>61.5</v>
      </c>
      <c r="AO412" s="220">
        <v>98.31401068489394</v>
      </c>
      <c r="AP412" s="226">
        <f t="shared" si="20"/>
        <v>20.5</v>
      </c>
      <c r="AQ412" s="227">
        <v>41</v>
      </c>
    </row>
    <row r="413" spans="1:43" ht="17.25">
      <c r="A413" s="160" t="s">
        <v>698</v>
      </c>
      <c r="B413" s="161">
        <v>431940</v>
      </c>
      <c r="C413" s="162">
        <v>0.403742567023244</v>
      </c>
      <c r="D413" s="163">
        <v>16581</v>
      </c>
      <c r="E413" s="164">
        <v>0.002509867195276892</v>
      </c>
      <c r="F413" s="165">
        <v>2653.061224489796</v>
      </c>
      <c r="G413" s="169">
        <f>B_DADOS1!$B$4*B_DADOS!E413</f>
        <v>6023.681268664541</v>
      </c>
      <c r="H413" s="178">
        <f t="shared" si="18"/>
        <v>8676.742493154337</v>
      </c>
      <c r="I413" s="179" t="s">
        <v>2770</v>
      </c>
      <c r="J413" s="222" t="s">
        <v>4690</v>
      </c>
      <c r="K413" s="181" t="s">
        <v>4153</v>
      </c>
      <c r="L413" s="182" t="s">
        <v>3754</v>
      </c>
      <c r="M413" s="182" t="s">
        <v>2202</v>
      </c>
      <c r="N413" s="182" t="s">
        <v>2203</v>
      </c>
      <c r="O413" s="183" t="s">
        <v>2204</v>
      </c>
      <c r="P413" s="184" t="s">
        <v>104</v>
      </c>
      <c r="Q413" s="185" t="s">
        <v>2306</v>
      </c>
      <c r="R413" s="186">
        <v>222</v>
      </c>
      <c r="S413" s="187" t="s">
        <v>2205</v>
      </c>
      <c r="T413" s="187" t="s">
        <v>3255</v>
      </c>
      <c r="U413" s="188">
        <v>55</v>
      </c>
      <c r="V413" s="179" t="s">
        <v>1388</v>
      </c>
      <c r="W413" s="187" t="s">
        <v>2204</v>
      </c>
      <c r="X413" s="189">
        <v>97400000</v>
      </c>
      <c r="Y413" s="190"/>
      <c r="Z413" s="210">
        <v>14371166000129</v>
      </c>
      <c r="AA413" s="217"/>
      <c r="AB413" s="218"/>
      <c r="AC413" s="218"/>
      <c r="AD413" s="218"/>
      <c r="AE413" s="218"/>
      <c r="AF413" s="219"/>
      <c r="AG413" s="218"/>
      <c r="AH413" s="218"/>
      <c r="AI413" s="219" t="s">
        <v>3257</v>
      </c>
      <c r="AJ413" s="218"/>
      <c r="AK413" s="218"/>
      <c r="AL413" s="218"/>
      <c r="AM413" s="218"/>
      <c r="AN413" s="230">
        <f t="shared" si="19"/>
        <v>151.5</v>
      </c>
      <c r="AO413" s="220">
        <v>243.16999871986147</v>
      </c>
      <c r="AP413" s="226">
        <f t="shared" si="20"/>
        <v>50.5</v>
      </c>
      <c r="AQ413" s="227">
        <v>101</v>
      </c>
    </row>
    <row r="414" spans="1:43" ht="17.25">
      <c r="A414" s="160" t="s">
        <v>699</v>
      </c>
      <c r="B414" s="161">
        <v>431950</v>
      </c>
      <c r="C414" s="162">
        <v>0.3501558246271631</v>
      </c>
      <c r="D414" s="163">
        <v>24288</v>
      </c>
      <c r="E414" s="164">
        <v>0.0023050200768891522</v>
      </c>
      <c r="F414" s="165">
        <v>2653.061224489796</v>
      </c>
      <c r="G414" s="169">
        <f>B_DADOS1!$B$4*B_DADOS!E414</f>
        <v>5532.0481845339655</v>
      </c>
      <c r="H414" s="178">
        <f t="shared" si="18"/>
        <v>8185.109409023762</v>
      </c>
      <c r="I414" s="179" t="s">
        <v>2771</v>
      </c>
      <c r="J414" s="222" t="s">
        <v>4691</v>
      </c>
      <c r="K414" s="181" t="s">
        <v>4154</v>
      </c>
      <c r="L414" s="182" t="s">
        <v>3755</v>
      </c>
      <c r="M414" s="182" t="s">
        <v>2206</v>
      </c>
      <c r="N414" s="182" t="s">
        <v>2207</v>
      </c>
      <c r="O414" s="183" t="s">
        <v>2208</v>
      </c>
      <c r="P414" s="184" t="s">
        <v>104</v>
      </c>
      <c r="Q414" s="185" t="s">
        <v>2307</v>
      </c>
      <c r="R414" s="186">
        <v>426</v>
      </c>
      <c r="S414" s="187" t="s">
        <v>3258</v>
      </c>
      <c r="T414" s="187" t="s">
        <v>3255</v>
      </c>
      <c r="U414" s="188">
        <v>51</v>
      </c>
      <c r="V414" s="179" t="s">
        <v>1389</v>
      </c>
      <c r="W414" s="187" t="s">
        <v>2208</v>
      </c>
      <c r="X414" s="189">
        <v>95760000</v>
      </c>
      <c r="Y414" s="190"/>
      <c r="Z414" s="210">
        <v>12570035000145</v>
      </c>
      <c r="AA414" s="217"/>
      <c r="AB414" s="218"/>
      <c r="AC414" s="218"/>
      <c r="AD414" s="218"/>
      <c r="AE414" s="218"/>
      <c r="AF414" s="219"/>
      <c r="AG414" s="218"/>
      <c r="AH414" s="218"/>
      <c r="AI414" s="219" t="s">
        <v>3257</v>
      </c>
      <c r="AJ414" s="218"/>
      <c r="AK414" s="218"/>
      <c r="AL414" s="218"/>
      <c r="AM414" s="218"/>
      <c r="AN414" s="230">
        <f t="shared" si="19"/>
        <v>120</v>
      </c>
      <c r="AO414" s="220">
        <v>191.2539087493444</v>
      </c>
      <c r="AP414" s="226">
        <f t="shared" si="20"/>
        <v>40</v>
      </c>
      <c r="AQ414" s="227">
        <v>80</v>
      </c>
    </row>
    <row r="415" spans="1:43" ht="17.25">
      <c r="A415" s="160" t="s">
        <v>700</v>
      </c>
      <c r="B415" s="161">
        <v>431960</v>
      </c>
      <c r="C415" s="162">
        <v>0.38392342560861387</v>
      </c>
      <c r="D415" s="163">
        <v>23822</v>
      </c>
      <c r="E415" s="164">
        <v>0.002519973300666419</v>
      </c>
      <c r="F415" s="165">
        <v>2653.061224489796</v>
      </c>
      <c r="G415" s="169">
        <f>B_DADOS1!$B$4*B_DADOS!E415</f>
        <v>6047.935921599405</v>
      </c>
      <c r="H415" s="178">
        <f t="shared" si="18"/>
        <v>8700.997146089201</v>
      </c>
      <c r="I415" s="179" t="s">
        <v>2772</v>
      </c>
      <c r="J415" s="222" t="s">
        <v>2209</v>
      </c>
      <c r="K415" s="181" t="s">
        <v>4153</v>
      </c>
      <c r="L415" s="182" t="s">
        <v>3756</v>
      </c>
      <c r="M415" s="182" t="s">
        <v>2210</v>
      </c>
      <c r="N415" s="182" t="s">
        <v>2211</v>
      </c>
      <c r="O415" s="183" t="s">
        <v>2212</v>
      </c>
      <c r="P415" s="184" t="s">
        <v>104</v>
      </c>
      <c r="Q415" s="185" t="s">
        <v>2308</v>
      </c>
      <c r="R415" s="186">
        <v>900</v>
      </c>
      <c r="S415" s="187" t="s">
        <v>3019</v>
      </c>
      <c r="T415" s="187" t="s">
        <v>3255</v>
      </c>
      <c r="U415" s="188">
        <v>55</v>
      </c>
      <c r="V415" s="179" t="s">
        <v>1390</v>
      </c>
      <c r="W415" s="187" t="s">
        <v>2212</v>
      </c>
      <c r="X415" s="189">
        <v>97340000</v>
      </c>
      <c r="Y415" s="190"/>
      <c r="Z415" s="210">
        <v>16813726000183</v>
      </c>
      <c r="AA415" s="217"/>
      <c r="AB415" s="218"/>
      <c r="AC415" s="218"/>
      <c r="AD415" s="218"/>
      <c r="AE415" s="218"/>
      <c r="AF415" s="219"/>
      <c r="AG415" s="218"/>
      <c r="AH415" s="218"/>
      <c r="AI415" s="219" t="s">
        <v>3257</v>
      </c>
      <c r="AJ415" s="218"/>
      <c r="AK415" s="218"/>
      <c r="AL415" s="218"/>
      <c r="AM415" s="218"/>
      <c r="AN415" s="230">
        <f t="shared" si="19"/>
        <v>133.5</v>
      </c>
      <c r="AO415" s="220">
        <v>214.46613564353567</v>
      </c>
      <c r="AP415" s="226">
        <f t="shared" si="20"/>
        <v>44.5</v>
      </c>
      <c r="AQ415" s="227">
        <v>89</v>
      </c>
    </row>
    <row r="416" spans="1:43" ht="17.25">
      <c r="A416" s="160" t="s">
        <v>701</v>
      </c>
      <c r="B416" s="161">
        <v>431970</v>
      </c>
      <c r="C416" s="162">
        <v>0.3406609177619096</v>
      </c>
      <c r="D416" s="163">
        <v>3639</v>
      </c>
      <c r="E416" s="164">
        <v>0.0016868412582038733</v>
      </c>
      <c r="F416" s="165">
        <v>2653.061224489796</v>
      </c>
      <c r="G416" s="169">
        <f>B_DADOS1!$B$4*B_DADOS!E416</f>
        <v>4048.419019689296</v>
      </c>
      <c r="H416" s="178">
        <f t="shared" si="18"/>
        <v>6701.480244179093</v>
      </c>
      <c r="I416" s="179" t="s">
        <v>2773</v>
      </c>
      <c r="J416" s="222" t="s">
        <v>2213</v>
      </c>
      <c r="K416" s="181" t="s">
        <v>4152</v>
      </c>
      <c r="L416" s="182" t="s">
        <v>3757</v>
      </c>
      <c r="M416" s="182" t="s">
        <v>2214</v>
      </c>
      <c r="N416" s="182" t="s">
        <v>2215</v>
      </c>
      <c r="O416" s="183" t="s">
        <v>2216</v>
      </c>
      <c r="P416" s="184" t="s">
        <v>104</v>
      </c>
      <c r="Q416" s="185" t="s">
        <v>2309</v>
      </c>
      <c r="R416" s="186">
        <v>143</v>
      </c>
      <c r="S416" s="187" t="s">
        <v>3258</v>
      </c>
      <c r="T416" s="187" t="s">
        <v>3255</v>
      </c>
      <c r="U416" s="188">
        <v>54</v>
      </c>
      <c r="V416" s="179" t="s">
        <v>1391</v>
      </c>
      <c r="W416" s="187" t="s">
        <v>2216</v>
      </c>
      <c r="X416" s="189">
        <v>99640000</v>
      </c>
      <c r="Y416" s="190"/>
      <c r="Z416" s="210">
        <v>13753459000108</v>
      </c>
      <c r="AA416" s="217"/>
      <c r="AB416" s="218"/>
      <c r="AC416" s="218"/>
      <c r="AD416" s="218"/>
      <c r="AE416" s="218"/>
      <c r="AF416" s="219"/>
      <c r="AG416" s="218"/>
      <c r="AH416" s="218"/>
      <c r="AI416" s="219" t="s">
        <v>3257</v>
      </c>
      <c r="AJ416" s="218"/>
      <c r="AK416" s="218"/>
      <c r="AL416" s="218"/>
      <c r="AM416" s="218"/>
      <c r="AN416" s="230">
        <f t="shared" si="19"/>
        <v>100.5</v>
      </c>
      <c r="AO416" s="220">
        <v>160.06809559348886</v>
      </c>
      <c r="AP416" s="226">
        <f t="shared" si="20"/>
        <v>33.5</v>
      </c>
      <c r="AQ416" s="227">
        <v>67</v>
      </c>
    </row>
    <row r="417" spans="1:43" ht="17.25">
      <c r="A417" s="160" t="s">
        <v>702</v>
      </c>
      <c r="B417" s="161">
        <v>431971</v>
      </c>
      <c r="C417" s="162">
        <v>0.35320701179288416</v>
      </c>
      <c r="D417" s="163">
        <v>2475</v>
      </c>
      <c r="E417" s="164">
        <v>0.0016507077541858108</v>
      </c>
      <c r="F417" s="165">
        <v>2653.061224489796</v>
      </c>
      <c r="G417" s="169">
        <f>B_DADOS1!$B$4*B_DADOS!E417</f>
        <v>3961.6986100459458</v>
      </c>
      <c r="H417" s="178">
        <f t="shared" si="18"/>
        <v>6614.759834535742</v>
      </c>
      <c r="I417" s="179" t="s">
        <v>2774</v>
      </c>
      <c r="J417" s="222" t="s">
        <v>4692</v>
      </c>
      <c r="K417" s="181" t="s">
        <v>4152</v>
      </c>
      <c r="L417" s="182" t="s">
        <v>3758</v>
      </c>
      <c r="M417" s="182" t="s">
        <v>2217</v>
      </c>
      <c r="N417" s="182" t="s">
        <v>2218</v>
      </c>
      <c r="O417" s="183" t="s">
        <v>2219</v>
      </c>
      <c r="P417" s="184" t="s">
        <v>104</v>
      </c>
      <c r="Q417" s="185" t="s">
        <v>2310</v>
      </c>
      <c r="R417" s="186">
        <v>66</v>
      </c>
      <c r="S417" s="187" t="s">
        <v>2220</v>
      </c>
      <c r="T417" s="187" t="s">
        <v>3255</v>
      </c>
      <c r="U417" s="188">
        <v>54</v>
      </c>
      <c r="V417" s="179" t="s">
        <v>1392</v>
      </c>
      <c r="W417" s="187" t="s">
        <v>2219</v>
      </c>
      <c r="X417" s="189">
        <v>99240000</v>
      </c>
      <c r="Y417" s="190"/>
      <c r="Z417" s="210">
        <v>13784519000150</v>
      </c>
      <c r="AA417" s="217"/>
      <c r="AB417" s="218"/>
      <c r="AC417" s="218"/>
      <c r="AD417" s="218"/>
      <c r="AE417" s="218"/>
      <c r="AF417" s="219"/>
      <c r="AG417" s="218"/>
      <c r="AH417" s="218"/>
      <c r="AI417" s="219" t="s">
        <v>3257</v>
      </c>
      <c r="AJ417" s="218"/>
      <c r="AK417" s="218"/>
      <c r="AL417" s="218"/>
      <c r="AM417" s="218"/>
      <c r="AN417" s="230">
        <f t="shared" si="19"/>
        <v>39</v>
      </c>
      <c r="AO417" s="220">
        <v>61.29115062795901</v>
      </c>
      <c r="AP417" s="226">
        <f t="shared" si="20"/>
        <v>13</v>
      </c>
      <c r="AQ417" s="227">
        <v>26</v>
      </c>
    </row>
    <row r="418" spans="1:43" ht="17.25">
      <c r="A418" s="160" t="s">
        <v>703</v>
      </c>
      <c r="B418" s="161">
        <v>431973</v>
      </c>
      <c r="C418" s="162">
        <v>0.5269800965031443</v>
      </c>
      <c r="D418" s="163">
        <v>2827</v>
      </c>
      <c r="E418" s="164">
        <v>0.002512451450058164</v>
      </c>
      <c r="F418" s="165">
        <v>2653.061224489796</v>
      </c>
      <c r="G418" s="169">
        <f>B_DADOS1!$B$4*B_DADOS!E418</f>
        <v>6029.883480139594</v>
      </c>
      <c r="H418" s="178">
        <f t="shared" si="18"/>
        <v>8682.94470462939</v>
      </c>
      <c r="I418" s="179" t="s">
        <v>2775</v>
      </c>
      <c r="J418" s="222" t="s">
        <v>4693</v>
      </c>
      <c r="K418" s="181" t="s">
        <v>4153</v>
      </c>
      <c r="L418" s="182" t="s">
        <v>3759</v>
      </c>
      <c r="M418" s="182" t="s">
        <v>2221</v>
      </c>
      <c r="N418" s="182" t="s">
        <v>2222</v>
      </c>
      <c r="O418" s="183" t="s">
        <v>2223</v>
      </c>
      <c r="P418" s="184" t="s">
        <v>104</v>
      </c>
      <c r="Q418" s="185" t="s">
        <v>2311</v>
      </c>
      <c r="R418" s="186">
        <v>250</v>
      </c>
      <c r="S418" s="187" t="s">
        <v>3258</v>
      </c>
      <c r="T418" s="187" t="s">
        <v>3255</v>
      </c>
      <c r="U418" s="188">
        <v>55</v>
      </c>
      <c r="V418" s="179" t="s">
        <v>1393</v>
      </c>
      <c r="W418" s="187" t="s">
        <v>2223</v>
      </c>
      <c r="X418" s="189">
        <v>98595000</v>
      </c>
      <c r="Y418" s="190"/>
      <c r="Z418" s="210">
        <v>13701611000109</v>
      </c>
      <c r="AA418" s="217"/>
      <c r="AB418" s="218"/>
      <c r="AC418" s="218"/>
      <c r="AD418" s="218"/>
      <c r="AE418" s="218"/>
      <c r="AF418" s="219"/>
      <c r="AG418" s="218"/>
      <c r="AH418" s="218"/>
      <c r="AI418" s="219" t="s">
        <v>3257</v>
      </c>
      <c r="AJ418" s="218"/>
      <c r="AK418" s="218"/>
      <c r="AL418" s="218"/>
      <c r="AM418" s="218"/>
      <c r="AN418" s="230">
        <f t="shared" si="19"/>
        <v>127.5</v>
      </c>
      <c r="AO418" s="220">
        <v>204.14315343679422</v>
      </c>
      <c r="AP418" s="226">
        <f t="shared" si="20"/>
        <v>42.5</v>
      </c>
      <c r="AQ418" s="227">
        <v>85</v>
      </c>
    </row>
    <row r="419" spans="1:43" ht="17.25">
      <c r="A419" s="160" t="s">
        <v>704</v>
      </c>
      <c r="B419" s="161">
        <v>431975</v>
      </c>
      <c r="C419" s="162">
        <v>0.2895242955864214</v>
      </c>
      <c r="D419" s="163">
        <v>2233</v>
      </c>
      <c r="E419" s="164">
        <v>0.0013323640821929245</v>
      </c>
      <c r="F419" s="165">
        <v>2653.061224489796</v>
      </c>
      <c r="G419" s="169">
        <f>B_DADOS1!$B$4*B_DADOS!E419</f>
        <v>3197.673797263019</v>
      </c>
      <c r="H419" s="178">
        <f t="shared" si="18"/>
        <v>5850.735021752815</v>
      </c>
      <c r="I419" s="179" t="s">
        <v>2776</v>
      </c>
      <c r="J419" s="222" t="s">
        <v>4694</v>
      </c>
      <c r="K419" s="181" t="s">
        <v>4154</v>
      </c>
      <c r="L419" s="182" t="s">
        <v>3760</v>
      </c>
      <c r="M419" s="182" t="s">
        <v>2224</v>
      </c>
      <c r="N419" s="182" t="s">
        <v>2225</v>
      </c>
      <c r="O419" s="183" t="s">
        <v>2226</v>
      </c>
      <c r="P419" s="184" t="s">
        <v>104</v>
      </c>
      <c r="Q419" s="185" t="s">
        <v>2312</v>
      </c>
      <c r="R419" s="186">
        <v>386</v>
      </c>
      <c r="S419" s="187" t="s">
        <v>3258</v>
      </c>
      <c r="T419" s="187" t="s">
        <v>3255</v>
      </c>
      <c r="U419" s="188">
        <v>51</v>
      </c>
      <c r="V419" s="179" t="s">
        <v>1394</v>
      </c>
      <c r="W419" s="187" t="s">
        <v>2226</v>
      </c>
      <c r="X419" s="189">
        <v>95795000</v>
      </c>
      <c r="Y419" s="190"/>
      <c r="Z419" s="210">
        <v>14308513000179</v>
      </c>
      <c r="AA419" s="217"/>
      <c r="AB419" s="218"/>
      <c r="AC419" s="218"/>
      <c r="AD419" s="218"/>
      <c r="AE419" s="218"/>
      <c r="AF419" s="219"/>
      <c r="AG419" s="218"/>
      <c r="AH419" s="218"/>
      <c r="AI419" s="219" t="s">
        <v>3257</v>
      </c>
      <c r="AJ419" s="218"/>
      <c r="AK419" s="218"/>
      <c r="AL419" s="218"/>
      <c r="AM419" s="218"/>
      <c r="AN419" s="230">
        <f t="shared" si="19"/>
        <v>63</v>
      </c>
      <c r="AO419" s="220">
        <v>100.65344187864655</v>
      </c>
      <c r="AP419" s="226">
        <f t="shared" si="20"/>
        <v>21</v>
      </c>
      <c r="AQ419" s="227">
        <v>42</v>
      </c>
    </row>
    <row r="420" spans="1:43" ht="17.25">
      <c r="A420" s="160" t="s">
        <v>705</v>
      </c>
      <c r="B420" s="161">
        <v>431980</v>
      </c>
      <c r="C420" s="162">
        <v>0.3901543509376653</v>
      </c>
      <c r="D420" s="163">
        <v>8654</v>
      </c>
      <c r="E420" s="164">
        <v>0.002200004567463983</v>
      </c>
      <c r="F420" s="165">
        <v>2653.061224489796</v>
      </c>
      <c r="G420" s="169">
        <f>B_DADOS1!$B$4*B_DADOS!E420</f>
        <v>5280.010961913559</v>
      </c>
      <c r="H420" s="178">
        <f t="shared" si="18"/>
        <v>7933.072186403355</v>
      </c>
      <c r="I420" s="179" t="s">
        <v>2777</v>
      </c>
      <c r="J420" s="222" t="s">
        <v>4695</v>
      </c>
      <c r="K420" s="181" t="s">
        <v>4153</v>
      </c>
      <c r="L420" s="182" t="s">
        <v>3761</v>
      </c>
      <c r="M420" s="182" t="s">
        <v>2227</v>
      </c>
      <c r="N420" s="182" t="s">
        <v>2228</v>
      </c>
      <c r="O420" s="183" t="s">
        <v>2229</v>
      </c>
      <c r="P420" s="184" t="s">
        <v>104</v>
      </c>
      <c r="Q420" s="185" t="s">
        <v>2313</v>
      </c>
      <c r="R420" s="186">
        <v>1305</v>
      </c>
      <c r="S420" s="187" t="s">
        <v>3258</v>
      </c>
      <c r="T420" s="187" t="s">
        <v>3255</v>
      </c>
      <c r="U420" s="188">
        <v>55</v>
      </c>
      <c r="V420" s="179" t="s">
        <v>1395</v>
      </c>
      <c r="W420" s="187" t="s">
        <v>2229</v>
      </c>
      <c r="X420" s="189">
        <v>97420000</v>
      </c>
      <c r="Y420" s="190"/>
      <c r="Z420" s="210">
        <v>14379022000119</v>
      </c>
      <c r="AA420" s="217"/>
      <c r="AB420" s="218"/>
      <c r="AC420" s="218"/>
      <c r="AD420" s="218"/>
      <c r="AE420" s="218"/>
      <c r="AF420" s="219"/>
      <c r="AG420" s="218"/>
      <c r="AH420" s="218"/>
      <c r="AI420" s="219" t="s">
        <v>3257</v>
      </c>
      <c r="AJ420" s="218"/>
      <c r="AK420" s="218"/>
      <c r="AL420" s="218"/>
      <c r="AM420" s="218"/>
      <c r="AN420" s="230">
        <f t="shared" si="19"/>
        <v>118.5</v>
      </c>
      <c r="AO420" s="220">
        <v>189.93835908341077</v>
      </c>
      <c r="AP420" s="226">
        <f t="shared" si="20"/>
        <v>39.5</v>
      </c>
      <c r="AQ420" s="227">
        <v>79</v>
      </c>
    </row>
    <row r="421" spans="1:43" ht="17.25">
      <c r="A421" s="160" t="s">
        <v>706</v>
      </c>
      <c r="B421" s="161">
        <v>431990</v>
      </c>
      <c r="C421" s="162">
        <v>0.3197861731151105</v>
      </c>
      <c r="D421" s="163">
        <v>78994</v>
      </c>
      <c r="E421" s="164">
        <v>0.002512484505019097</v>
      </c>
      <c r="F421" s="165">
        <v>2653.061224489796</v>
      </c>
      <c r="G421" s="169">
        <f>B_DADOS1!$B$4*B_DADOS!E421</f>
        <v>6029.962812045833</v>
      </c>
      <c r="H421" s="178">
        <f t="shared" si="18"/>
        <v>8683.02403653563</v>
      </c>
      <c r="I421" s="179" t="s">
        <v>2778</v>
      </c>
      <c r="J421" s="222" t="s">
        <v>4696</v>
      </c>
      <c r="K421" s="181" t="s">
        <v>4154</v>
      </c>
      <c r="L421" s="182" t="s">
        <v>3762</v>
      </c>
      <c r="M421" s="182" t="s">
        <v>2230</v>
      </c>
      <c r="N421" s="182" t="s">
        <v>2231</v>
      </c>
      <c r="O421" s="183" t="s">
        <v>2232</v>
      </c>
      <c r="P421" s="184" t="s">
        <v>104</v>
      </c>
      <c r="Q421" s="185" t="s">
        <v>2314</v>
      </c>
      <c r="R421" s="186">
        <v>3066</v>
      </c>
      <c r="S421" s="187" t="s">
        <v>3258</v>
      </c>
      <c r="T421" s="187" t="s">
        <v>3255</v>
      </c>
      <c r="U421" s="188">
        <v>51</v>
      </c>
      <c r="V421" s="179" t="s">
        <v>1396</v>
      </c>
      <c r="W421" s="187" t="s">
        <v>2232</v>
      </c>
      <c r="X421" s="189">
        <v>93800000</v>
      </c>
      <c r="Y421" s="190"/>
      <c r="Z421" s="210">
        <v>14087458000134</v>
      </c>
      <c r="AA421" s="217"/>
      <c r="AB421" s="218"/>
      <c r="AC421" s="218"/>
      <c r="AD421" s="218"/>
      <c r="AE421" s="218"/>
      <c r="AF421" s="219"/>
      <c r="AG421" s="218"/>
      <c r="AH421" s="218"/>
      <c r="AI421" s="219" t="s">
        <v>3257</v>
      </c>
      <c r="AJ421" s="218"/>
      <c r="AK421" s="218"/>
      <c r="AL421" s="218"/>
      <c r="AM421" s="218"/>
      <c r="AN421" s="230">
        <f t="shared" si="19"/>
        <v>145.5</v>
      </c>
      <c r="AO421" s="220">
        <v>232.2319815258049</v>
      </c>
      <c r="AP421" s="226">
        <f t="shared" si="20"/>
        <v>48.5</v>
      </c>
      <c r="AQ421" s="227">
        <v>97</v>
      </c>
    </row>
    <row r="422" spans="1:43" ht="17.25">
      <c r="A422" s="160" t="s">
        <v>707</v>
      </c>
      <c r="B422" s="161">
        <v>432000</v>
      </c>
      <c r="C422" s="162">
        <v>0.38456485640960675</v>
      </c>
      <c r="D422" s="163">
        <v>141321</v>
      </c>
      <c r="E422" s="164">
        <v>0.0032968955871158067</v>
      </c>
      <c r="F422" s="165">
        <v>2653.061224489796</v>
      </c>
      <c r="G422" s="169">
        <f>B_DADOS1!$B$4*B_DADOS!E422</f>
        <v>7912.549409077936</v>
      </c>
      <c r="H422" s="178">
        <f t="shared" si="18"/>
        <v>10565.610633567732</v>
      </c>
      <c r="I422" s="179" t="s">
        <v>2779</v>
      </c>
      <c r="J422" s="222" t="s">
        <v>4697</v>
      </c>
      <c r="K422" s="181" t="s">
        <v>4154</v>
      </c>
      <c r="L422" s="182" t="s">
        <v>3763</v>
      </c>
      <c r="M422" s="182" t="s">
        <v>2233</v>
      </c>
      <c r="N422" s="182" t="s">
        <v>2234</v>
      </c>
      <c r="O422" s="183" t="s">
        <v>2235</v>
      </c>
      <c r="P422" s="184" t="s">
        <v>104</v>
      </c>
      <c r="Q422" s="185" t="s">
        <v>2315</v>
      </c>
      <c r="R422" s="186">
        <v>45</v>
      </c>
      <c r="S422" s="187" t="s">
        <v>3258</v>
      </c>
      <c r="T422" s="187" t="s">
        <v>2236</v>
      </c>
      <c r="U422" s="188">
        <v>51</v>
      </c>
      <c r="V422" s="179" t="s">
        <v>1397</v>
      </c>
      <c r="W422" s="187" t="s">
        <v>2235</v>
      </c>
      <c r="X422" s="189">
        <v>93210180</v>
      </c>
      <c r="Y422" s="190"/>
      <c r="Z422" s="210">
        <v>14342098000170</v>
      </c>
      <c r="AA422" s="217"/>
      <c r="AB422" s="218"/>
      <c r="AC422" s="218"/>
      <c r="AD422" s="218"/>
      <c r="AE422" s="218"/>
      <c r="AF422" s="219"/>
      <c r="AG422" s="218"/>
      <c r="AH422" s="218"/>
      <c r="AI422" s="219" t="s">
        <v>3257</v>
      </c>
      <c r="AJ422" s="218"/>
      <c r="AK422" s="218"/>
      <c r="AL422" s="218"/>
      <c r="AM422" s="218"/>
      <c r="AN422" s="230">
        <f t="shared" si="19"/>
        <v>129</v>
      </c>
      <c r="AO422" s="220">
        <v>205.39135176095093</v>
      </c>
      <c r="AP422" s="226">
        <f t="shared" si="20"/>
        <v>43</v>
      </c>
      <c r="AQ422" s="227">
        <v>86</v>
      </c>
    </row>
    <row r="423" spans="1:43" ht="17.25">
      <c r="A423" s="160" t="s">
        <v>708</v>
      </c>
      <c r="B423" s="161">
        <v>432010</v>
      </c>
      <c r="C423" s="162">
        <v>0.2825990917948227</v>
      </c>
      <c r="D423" s="163">
        <v>22497</v>
      </c>
      <c r="E423" s="164">
        <v>0.001839052161534606</v>
      </c>
      <c r="F423" s="165">
        <v>2653.061224489796</v>
      </c>
      <c r="G423" s="169">
        <f>B_DADOS1!$B$4*B_DADOS!E423</f>
        <v>4413.725187683054</v>
      </c>
      <c r="H423" s="178">
        <f t="shared" si="18"/>
        <v>7066.786412172851</v>
      </c>
      <c r="I423" s="179" t="s">
        <v>2780</v>
      </c>
      <c r="J423" s="222" t="s">
        <v>4698</v>
      </c>
      <c r="K423" s="181" t="s">
        <v>4152</v>
      </c>
      <c r="L423" s="182" t="s">
        <v>3764</v>
      </c>
      <c r="M423" s="182" t="s">
        <v>2237</v>
      </c>
      <c r="N423" s="182" t="s">
        <v>2238</v>
      </c>
      <c r="O423" s="183" t="s">
        <v>2239</v>
      </c>
      <c r="P423" s="184" t="s">
        <v>104</v>
      </c>
      <c r="Q423" s="185" t="s">
        <v>2316</v>
      </c>
      <c r="R423" s="186" t="s">
        <v>3266</v>
      </c>
      <c r="S423" s="187" t="s">
        <v>3258</v>
      </c>
      <c r="T423" s="187" t="s">
        <v>3255</v>
      </c>
      <c r="U423" s="188">
        <v>54</v>
      </c>
      <c r="V423" s="179" t="s">
        <v>1398</v>
      </c>
      <c r="W423" s="187" t="s">
        <v>2239</v>
      </c>
      <c r="X423" s="189">
        <v>99560000</v>
      </c>
      <c r="Y423" s="190"/>
      <c r="Z423" s="210">
        <v>13960249000190</v>
      </c>
      <c r="AA423" s="217"/>
      <c r="AB423" s="218"/>
      <c r="AC423" s="218"/>
      <c r="AD423" s="218"/>
      <c r="AE423" s="218"/>
      <c r="AF423" s="219"/>
      <c r="AG423" s="218"/>
      <c r="AH423" s="218"/>
      <c r="AI423" s="219" t="s">
        <v>3257</v>
      </c>
      <c r="AJ423" s="218"/>
      <c r="AK423" s="218"/>
      <c r="AL423" s="218"/>
      <c r="AM423" s="218"/>
      <c r="AN423" s="230">
        <f t="shared" si="19"/>
        <v>142.5</v>
      </c>
      <c r="AO423" s="220">
        <v>228.964628094601</v>
      </c>
      <c r="AP423" s="226">
        <f t="shared" si="20"/>
        <v>47.5</v>
      </c>
      <c r="AQ423" s="227">
        <v>95</v>
      </c>
    </row>
    <row r="424" spans="1:43" ht="17.25">
      <c r="A424" s="160" t="s">
        <v>709</v>
      </c>
      <c r="B424" s="161">
        <v>432020</v>
      </c>
      <c r="C424" s="162">
        <v>0.4176864084066706</v>
      </c>
      <c r="D424" s="163">
        <v>11492</v>
      </c>
      <c r="E424" s="164">
        <v>0.0024576174411403986</v>
      </c>
      <c r="F424" s="165">
        <v>2653.061224489796</v>
      </c>
      <c r="G424" s="169">
        <f>B_DADOS1!$B$4*B_DADOS!E424</f>
        <v>5898.281858736957</v>
      </c>
      <c r="H424" s="178">
        <f t="shared" si="18"/>
        <v>8551.343083226753</v>
      </c>
      <c r="I424" s="179" t="s">
        <v>2781</v>
      </c>
      <c r="J424" s="222" t="s">
        <v>4699</v>
      </c>
      <c r="K424" s="181" t="s">
        <v>4153</v>
      </c>
      <c r="L424" s="182" t="s">
        <v>3765</v>
      </c>
      <c r="M424" s="182" t="s">
        <v>2240</v>
      </c>
      <c r="N424" s="182" t="s">
        <v>2241</v>
      </c>
      <c r="O424" s="183" t="s">
        <v>2242</v>
      </c>
      <c r="P424" s="184" t="s">
        <v>104</v>
      </c>
      <c r="Q424" s="185" t="s">
        <v>2317</v>
      </c>
      <c r="R424" s="186">
        <v>831</v>
      </c>
      <c r="S424" s="187" t="s">
        <v>3276</v>
      </c>
      <c r="T424" s="187" t="s">
        <v>3255</v>
      </c>
      <c r="U424" s="188">
        <v>55</v>
      </c>
      <c r="V424" s="179" t="s">
        <v>1399</v>
      </c>
      <c r="W424" s="187" t="s">
        <v>2242</v>
      </c>
      <c r="X424" s="189">
        <v>98380000</v>
      </c>
      <c r="Y424" s="190"/>
      <c r="Z424" s="210">
        <v>14346193000141</v>
      </c>
      <c r="AA424" s="217"/>
      <c r="AB424" s="218"/>
      <c r="AC424" s="218"/>
      <c r="AD424" s="218"/>
      <c r="AE424" s="218"/>
      <c r="AF424" s="219"/>
      <c r="AG424" s="218"/>
      <c r="AH424" s="218"/>
      <c r="AI424" s="219" t="s">
        <v>3257</v>
      </c>
      <c r="AJ424" s="218"/>
      <c r="AK424" s="218"/>
      <c r="AL424" s="218"/>
      <c r="AM424" s="218"/>
      <c r="AN424" s="230">
        <f t="shared" si="19"/>
        <v>180</v>
      </c>
      <c r="AO424" s="220">
        <v>287.23177826012704</v>
      </c>
      <c r="AP424" s="226">
        <f t="shared" si="20"/>
        <v>60</v>
      </c>
      <c r="AQ424" s="228">
        <v>120</v>
      </c>
    </row>
    <row r="425" spans="1:43" ht="17.25">
      <c r="A425" s="160" t="s">
        <v>710</v>
      </c>
      <c r="B425" s="161">
        <v>432023</v>
      </c>
      <c r="C425" s="162">
        <v>0.3803473608870734</v>
      </c>
      <c r="D425" s="163">
        <v>3064</v>
      </c>
      <c r="E425" s="164">
        <v>0.001835389807877662</v>
      </c>
      <c r="F425" s="165">
        <v>2653.061224489796</v>
      </c>
      <c r="G425" s="169">
        <f>B_DADOS1!$B$4*B_DADOS!E425</f>
        <v>4404.935538906389</v>
      </c>
      <c r="H425" s="178">
        <f t="shared" si="18"/>
        <v>7057.996763396186</v>
      </c>
      <c r="I425" s="179" t="s">
        <v>2782</v>
      </c>
      <c r="J425" s="222" t="s">
        <v>4700</v>
      </c>
      <c r="K425" s="181" t="s">
        <v>4153</v>
      </c>
      <c r="L425" s="182" t="s">
        <v>3766</v>
      </c>
      <c r="M425" s="182" t="s">
        <v>2243</v>
      </c>
      <c r="N425" s="182" t="s">
        <v>2244</v>
      </c>
      <c r="O425" s="183" t="s">
        <v>2245</v>
      </c>
      <c r="P425" s="184" t="s">
        <v>104</v>
      </c>
      <c r="Q425" s="185" t="s">
        <v>2318</v>
      </c>
      <c r="R425" s="186">
        <v>344</v>
      </c>
      <c r="S425" s="187"/>
      <c r="T425" s="187" t="s">
        <v>3255</v>
      </c>
      <c r="U425" s="188">
        <v>55</v>
      </c>
      <c r="V425" s="179" t="s">
        <v>1400</v>
      </c>
      <c r="W425" s="187" t="s">
        <v>2245</v>
      </c>
      <c r="X425" s="189">
        <v>98675000</v>
      </c>
      <c r="Y425" s="190"/>
      <c r="Z425" s="210">
        <v>14018911000150</v>
      </c>
      <c r="AA425" s="217"/>
      <c r="AB425" s="218"/>
      <c r="AC425" s="218"/>
      <c r="AD425" s="218"/>
      <c r="AE425" s="218"/>
      <c r="AF425" s="219"/>
      <c r="AG425" s="218"/>
      <c r="AH425" s="218"/>
      <c r="AI425" s="219" t="s">
        <v>3257</v>
      </c>
      <c r="AJ425" s="218"/>
      <c r="AK425" s="218"/>
      <c r="AL425" s="218"/>
      <c r="AM425" s="218"/>
      <c r="AN425" s="230">
        <f t="shared" si="19"/>
        <v>109.5</v>
      </c>
      <c r="AO425" s="220">
        <v>175.46038773978174</v>
      </c>
      <c r="AP425" s="226">
        <f t="shared" si="20"/>
        <v>36.5</v>
      </c>
      <c r="AQ425" s="227">
        <v>73</v>
      </c>
    </row>
    <row r="426" spans="1:43" ht="17.25">
      <c r="A426" s="160" t="s">
        <v>711</v>
      </c>
      <c r="B426" s="161">
        <v>432026</v>
      </c>
      <c r="C426" s="162">
        <v>0.4437020570797206</v>
      </c>
      <c r="D426" s="163">
        <v>6785</v>
      </c>
      <c r="E426" s="164">
        <v>0.002412284433651941</v>
      </c>
      <c r="F426" s="165">
        <v>2653.061224489796</v>
      </c>
      <c r="G426" s="169">
        <f>B_DADOS1!$B$4*B_DADOS!E426</f>
        <v>5789.482640764659</v>
      </c>
      <c r="H426" s="178">
        <f t="shared" si="18"/>
        <v>8442.543865254454</v>
      </c>
      <c r="I426" s="179" t="s">
        <v>2783</v>
      </c>
      <c r="J426" s="222" t="s">
        <v>4701</v>
      </c>
      <c r="K426" s="181" t="s">
        <v>4154</v>
      </c>
      <c r="L426" s="182" t="s">
        <v>3767</v>
      </c>
      <c r="M426" s="182" t="s">
        <v>2515</v>
      </c>
      <c r="N426" s="182" t="s">
        <v>2516</v>
      </c>
      <c r="O426" s="183" t="s">
        <v>2517</v>
      </c>
      <c r="P426" s="184" t="s">
        <v>104</v>
      </c>
      <c r="Q426" s="185" t="s">
        <v>2319</v>
      </c>
      <c r="R426" s="186">
        <v>10</v>
      </c>
      <c r="S426" s="187"/>
      <c r="T426" s="187" t="s">
        <v>3255</v>
      </c>
      <c r="U426" s="188">
        <v>51</v>
      </c>
      <c r="V426" s="179" t="s">
        <v>1401</v>
      </c>
      <c r="W426" s="187" t="s">
        <v>2517</v>
      </c>
      <c r="X426" s="189">
        <v>96910000</v>
      </c>
      <c r="Y426" s="190"/>
      <c r="Z426" s="210">
        <v>14352296000114</v>
      </c>
      <c r="AA426" s="217"/>
      <c r="AB426" s="218"/>
      <c r="AC426" s="218"/>
      <c r="AD426" s="218"/>
      <c r="AE426" s="218"/>
      <c r="AF426" s="219"/>
      <c r="AG426" s="218"/>
      <c r="AH426" s="218"/>
      <c r="AI426" s="219" t="s">
        <v>3257</v>
      </c>
      <c r="AJ426" s="218"/>
      <c r="AK426" s="218"/>
      <c r="AL426" s="218"/>
      <c r="AM426" s="218"/>
      <c r="AN426" s="230">
        <f t="shared" si="19"/>
        <v>159</v>
      </c>
      <c r="AO426" s="220">
        <v>255.2406095295227</v>
      </c>
      <c r="AP426" s="226">
        <f t="shared" si="20"/>
        <v>53</v>
      </c>
      <c r="AQ426" s="227">
        <v>106</v>
      </c>
    </row>
    <row r="427" spans="1:43" ht="17.25">
      <c r="A427" s="160" t="s">
        <v>712</v>
      </c>
      <c r="B427" s="161">
        <v>432030</v>
      </c>
      <c r="C427" s="162">
        <v>0.23286281653512042</v>
      </c>
      <c r="D427" s="163">
        <v>5078</v>
      </c>
      <c r="E427" s="164">
        <v>0.00121215636115414</v>
      </c>
      <c r="F427" s="165">
        <v>2653.061224489796</v>
      </c>
      <c r="G427" s="169">
        <f>B_DADOS1!$B$4*B_DADOS!E427</f>
        <v>2909.175266769936</v>
      </c>
      <c r="H427" s="178">
        <f t="shared" si="18"/>
        <v>5562.236491259732</v>
      </c>
      <c r="I427" s="179" t="s">
        <v>2784</v>
      </c>
      <c r="J427" s="222" t="s">
        <v>2518</v>
      </c>
      <c r="K427" s="181" t="s">
        <v>4152</v>
      </c>
      <c r="L427" s="182" t="s">
        <v>3768</v>
      </c>
      <c r="M427" s="182" t="s">
        <v>2519</v>
      </c>
      <c r="N427" s="182" t="s">
        <v>2520</v>
      </c>
      <c r="O427" s="183" t="s">
        <v>2521</v>
      </c>
      <c r="P427" s="184" t="s">
        <v>104</v>
      </c>
      <c r="Q427" s="185" t="s">
        <v>2320</v>
      </c>
      <c r="R427" s="186">
        <v>14</v>
      </c>
      <c r="S427" s="187" t="s">
        <v>3258</v>
      </c>
      <c r="T427" s="187" t="s">
        <v>3255</v>
      </c>
      <c r="U427" s="188">
        <v>54</v>
      </c>
      <c r="V427" s="179" t="s">
        <v>1402</v>
      </c>
      <c r="W427" s="187" t="s">
        <v>2521</v>
      </c>
      <c r="X427" s="189">
        <v>99450000</v>
      </c>
      <c r="Y427" s="190"/>
      <c r="Z427" s="210">
        <v>13689640000100</v>
      </c>
      <c r="AA427" s="217"/>
      <c r="AB427" s="218"/>
      <c r="AC427" s="218"/>
      <c r="AD427" s="218"/>
      <c r="AE427" s="218"/>
      <c r="AF427" s="219"/>
      <c r="AG427" s="218"/>
      <c r="AH427" s="218"/>
      <c r="AI427" s="219" t="s">
        <v>3257</v>
      </c>
      <c r="AJ427" s="218"/>
      <c r="AK427" s="218"/>
      <c r="AL427" s="218"/>
      <c r="AM427" s="218"/>
      <c r="AN427" s="230">
        <f t="shared" si="19"/>
        <v>63</v>
      </c>
      <c r="AO427" s="220">
        <v>100.5918344507154</v>
      </c>
      <c r="AP427" s="226">
        <f t="shared" si="20"/>
        <v>21</v>
      </c>
      <c r="AQ427" s="227">
        <v>42</v>
      </c>
    </row>
    <row r="428" spans="1:43" ht="17.25">
      <c r="A428" s="160" t="s">
        <v>713</v>
      </c>
      <c r="B428" s="161">
        <v>432032</v>
      </c>
      <c r="C428" s="162">
        <v>0.3372540922148742</v>
      </c>
      <c r="D428" s="163">
        <v>2811</v>
      </c>
      <c r="E428" s="164">
        <v>0.0016065378030739412</v>
      </c>
      <c r="F428" s="165">
        <v>2653.061224489796</v>
      </c>
      <c r="G428" s="169">
        <f>B_DADOS1!$B$4*B_DADOS!E428</f>
        <v>3855.690727377459</v>
      </c>
      <c r="H428" s="178">
        <f t="shared" si="18"/>
        <v>6508.751951867255</v>
      </c>
      <c r="I428" s="179" t="s">
        <v>2785</v>
      </c>
      <c r="J428" s="222" t="s">
        <v>4702</v>
      </c>
      <c r="K428" s="181" t="s">
        <v>4153</v>
      </c>
      <c r="L428" s="182" t="s">
        <v>3769</v>
      </c>
      <c r="M428" s="182" t="s">
        <v>2522</v>
      </c>
      <c r="N428" s="182" t="s">
        <v>2523</v>
      </c>
      <c r="O428" s="183"/>
      <c r="P428" s="184" t="s">
        <v>104</v>
      </c>
      <c r="Q428" s="185"/>
      <c r="R428" s="186"/>
      <c r="S428" s="187"/>
      <c r="T428" s="187"/>
      <c r="U428" s="188"/>
      <c r="V428" s="179" t="s">
        <v>3412</v>
      </c>
      <c r="W428" s="187"/>
      <c r="X428" s="189"/>
      <c r="Y428" s="190"/>
      <c r="Z428" s="210"/>
      <c r="AA428" s="217"/>
      <c r="AB428" s="218"/>
      <c r="AC428" s="218"/>
      <c r="AD428" s="218"/>
      <c r="AE428" s="218"/>
      <c r="AF428" s="219"/>
      <c r="AG428" s="218"/>
      <c r="AH428" s="218"/>
      <c r="AI428" s="219"/>
      <c r="AJ428" s="218"/>
      <c r="AK428" s="218"/>
      <c r="AL428" s="218"/>
      <c r="AM428" s="218"/>
      <c r="AN428" s="230">
        <f t="shared" si="19"/>
        <v>106.5</v>
      </c>
      <c r="AO428" s="220">
        <v>170.0430916236542</v>
      </c>
      <c r="AP428" s="226">
        <f t="shared" si="20"/>
        <v>35.5</v>
      </c>
      <c r="AQ428" s="227">
        <v>71</v>
      </c>
    </row>
    <row r="429" spans="1:43" ht="17.25">
      <c r="A429" s="160" t="s">
        <v>714</v>
      </c>
      <c r="B429" s="161">
        <v>432035</v>
      </c>
      <c r="C429" s="162">
        <v>0.4153226615956405</v>
      </c>
      <c r="D429" s="163">
        <v>5123</v>
      </c>
      <c r="E429" s="164">
        <v>0.00216480546832579</v>
      </c>
      <c r="F429" s="165">
        <v>2653.061224489796</v>
      </c>
      <c r="G429" s="169">
        <f>B_DADOS1!$B$4*B_DADOS!E429</f>
        <v>5195.533123981896</v>
      </c>
      <c r="H429" s="178">
        <f t="shared" si="18"/>
        <v>7848.594348471692</v>
      </c>
      <c r="I429" s="179" t="s">
        <v>2786</v>
      </c>
      <c r="J429" s="222" t="s">
        <v>4703</v>
      </c>
      <c r="K429" s="181" t="s">
        <v>4154</v>
      </c>
      <c r="L429" s="182" t="s">
        <v>3770</v>
      </c>
      <c r="M429" s="182" t="s">
        <v>2524</v>
      </c>
      <c r="N429" s="182" t="s">
        <v>2525</v>
      </c>
      <c r="O429" s="183" t="s">
        <v>2526</v>
      </c>
      <c r="P429" s="184" t="s">
        <v>104</v>
      </c>
      <c r="Q429" s="185" t="s">
        <v>2321</v>
      </c>
      <c r="R429" s="186">
        <v>460</v>
      </c>
      <c r="S429" s="187" t="s">
        <v>3263</v>
      </c>
      <c r="T429" s="187" t="s">
        <v>3255</v>
      </c>
      <c r="U429" s="188">
        <v>51</v>
      </c>
      <c r="V429" s="179" t="s">
        <v>1403</v>
      </c>
      <c r="W429" s="187" t="s">
        <v>2526</v>
      </c>
      <c r="X429" s="189">
        <v>96765000</v>
      </c>
      <c r="Y429" s="190"/>
      <c r="Z429" s="210">
        <v>14401674000102</v>
      </c>
      <c r="AA429" s="217"/>
      <c r="AB429" s="218"/>
      <c r="AC429" s="218"/>
      <c r="AD429" s="218"/>
      <c r="AE429" s="218"/>
      <c r="AF429" s="219"/>
      <c r="AG429" s="218"/>
      <c r="AH429" s="218"/>
      <c r="AI429" s="219" t="s">
        <v>3257</v>
      </c>
      <c r="AJ429" s="218"/>
      <c r="AK429" s="218"/>
      <c r="AL429" s="218"/>
      <c r="AM429" s="218"/>
      <c r="AN429" s="230">
        <f t="shared" si="19"/>
        <v>123</v>
      </c>
      <c r="AO429" s="220">
        <v>197.95107494291506</v>
      </c>
      <c r="AP429" s="226">
        <f t="shared" si="20"/>
        <v>41</v>
      </c>
      <c r="AQ429" s="227">
        <v>82</v>
      </c>
    </row>
    <row r="430" spans="1:43" ht="17.25">
      <c r="A430" s="160" t="s">
        <v>715</v>
      </c>
      <c r="B430" s="161">
        <v>432040</v>
      </c>
      <c r="C430" s="162">
        <v>0.2820620499576719</v>
      </c>
      <c r="D430" s="163">
        <v>15428</v>
      </c>
      <c r="E430" s="164">
        <v>0.0017345854408319504</v>
      </c>
      <c r="F430" s="165">
        <v>2653.061224489796</v>
      </c>
      <c r="G430" s="169">
        <f>B_DADOS1!$B$4*B_DADOS!E430</f>
        <v>4163.005057996681</v>
      </c>
      <c r="H430" s="178">
        <f t="shared" si="18"/>
        <v>6816.066282486478</v>
      </c>
      <c r="I430" s="179" t="s">
        <v>2787</v>
      </c>
      <c r="J430" s="222" t="s">
        <v>4704</v>
      </c>
      <c r="K430" s="181" t="s">
        <v>4152</v>
      </c>
      <c r="L430" s="182" t="s">
        <v>3771</v>
      </c>
      <c r="M430" s="182" t="s">
        <v>2527</v>
      </c>
      <c r="N430" s="182" t="s">
        <v>2528</v>
      </c>
      <c r="O430" s="183" t="s">
        <v>2529</v>
      </c>
      <c r="P430" s="184" t="s">
        <v>104</v>
      </c>
      <c r="Q430" s="185" t="s">
        <v>2322</v>
      </c>
      <c r="R430" s="186">
        <v>370</v>
      </c>
      <c r="S430" s="187" t="s">
        <v>3105</v>
      </c>
      <c r="T430" s="187" t="s">
        <v>3255</v>
      </c>
      <c r="U430" s="188">
        <v>54</v>
      </c>
      <c r="V430" s="179" t="s">
        <v>1404</v>
      </c>
      <c r="W430" s="187" t="s">
        <v>2529</v>
      </c>
      <c r="X430" s="189">
        <v>99250000</v>
      </c>
      <c r="Y430" s="190"/>
      <c r="Z430" s="210">
        <v>14391839000102</v>
      </c>
      <c r="AA430" s="217"/>
      <c r="AB430" s="218"/>
      <c r="AC430" s="218"/>
      <c r="AD430" s="218"/>
      <c r="AE430" s="218"/>
      <c r="AF430" s="219"/>
      <c r="AG430" s="218"/>
      <c r="AH430" s="218"/>
      <c r="AI430" s="219" t="s">
        <v>3257</v>
      </c>
      <c r="AJ430" s="218"/>
      <c r="AK430" s="218"/>
      <c r="AL430" s="218"/>
      <c r="AM430" s="218"/>
      <c r="AN430" s="230">
        <f t="shared" si="19"/>
        <v>81</v>
      </c>
      <c r="AO430" s="220">
        <v>130.6303359954166</v>
      </c>
      <c r="AP430" s="226">
        <f t="shared" si="20"/>
        <v>27</v>
      </c>
      <c r="AQ430" s="227">
        <v>54</v>
      </c>
    </row>
    <row r="431" spans="1:43" ht="17.25">
      <c r="A431" s="160" t="s">
        <v>3337</v>
      </c>
      <c r="B431" s="161">
        <v>432045</v>
      </c>
      <c r="C431" s="162">
        <v>0.3175040684266345</v>
      </c>
      <c r="D431" s="163">
        <v>2144</v>
      </c>
      <c r="E431" s="164">
        <v>0.0014522373633502404</v>
      </c>
      <c r="F431" s="165">
        <v>2653.061224489796</v>
      </c>
      <c r="G431" s="169">
        <f>B_DADOS1!$B$4*B_DADOS!E431</f>
        <v>3485.369672040577</v>
      </c>
      <c r="H431" s="178">
        <f t="shared" si="18"/>
        <v>6138.4308965303735</v>
      </c>
      <c r="I431" s="179" t="s">
        <v>2788</v>
      </c>
      <c r="J431" s="222" t="s">
        <v>4711</v>
      </c>
      <c r="K431" s="181" t="s">
        <v>4154</v>
      </c>
      <c r="L431" s="182" t="s">
        <v>3772</v>
      </c>
      <c r="M431" s="182" t="s">
        <v>2530</v>
      </c>
      <c r="N431" s="182" t="s">
        <v>2531</v>
      </c>
      <c r="O431" s="183" t="s">
        <v>2532</v>
      </c>
      <c r="P431" s="184" t="s">
        <v>104</v>
      </c>
      <c r="Q431" s="185" t="s">
        <v>2323</v>
      </c>
      <c r="R431" s="186">
        <v>1075</v>
      </c>
      <c r="S431" s="187"/>
      <c r="T431" s="187" t="s">
        <v>3255</v>
      </c>
      <c r="U431" s="188">
        <v>51</v>
      </c>
      <c r="V431" s="179" t="s">
        <v>1691</v>
      </c>
      <c r="W431" s="187" t="s">
        <v>2532</v>
      </c>
      <c r="X431" s="189">
        <v>95918000</v>
      </c>
      <c r="Y431" s="190"/>
      <c r="Z431" s="210">
        <v>14342309000174</v>
      </c>
      <c r="AA431" s="217"/>
      <c r="AB431" s="218"/>
      <c r="AC431" s="218"/>
      <c r="AD431" s="218"/>
      <c r="AE431" s="218"/>
      <c r="AF431" s="219"/>
      <c r="AG431" s="218"/>
      <c r="AH431" s="218"/>
      <c r="AI431" s="219" t="s">
        <v>3257</v>
      </c>
      <c r="AJ431" s="218"/>
      <c r="AK431" s="218"/>
      <c r="AL431" s="218"/>
      <c r="AM431" s="218"/>
      <c r="AN431" s="230">
        <f t="shared" si="19"/>
        <v>90</v>
      </c>
      <c r="AO431" s="220">
        <v>144.68393670041263</v>
      </c>
      <c r="AP431" s="226">
        <f t="shared" si="20"/>
        <v>30</v>
      </c>
      <c r="AQ431" s="227">
        <v>60</v>
      </c>
    </row>
    <row r="432" spans="1:43" ht="17.25">
      <c r="A432" s="160" t="s">
        <v>3338</v>
      </c>
      <c r="B432" s="161">
        <v>432050</v>
      </c>
      <c r="C432" s="162">
        <v>0.2804349973216378</v>
      </c>
      <c r="D432" s="163">
        <v>6139</v>
      </c>
      <c r="E432" s="164">
        <v>0.0015019360811639442</v>
      </c>
      <c r="F432" s="165">
        <v>2653.061224489796</v>
      </c>
      <c r="G432" s="169">
        <f>B_DADOS1!$B$4*B_DADOS!E432</f>
        <v>3604.646594793466</v>
      </c>
      <c r="H432" s="178">
        <f t="shared" si="18"/>
        <v>6257.707819283262</v>
      </c>
      <c r="I432" s="179" t="s">
        <v>2789</v>
      </c>
      <c r="J432" s="222" t="s">
        <v>4705</v>
      </c>
      <c r="K432" s="181" t="s">
        <v>4152</v>
      </c>
      <c r="L432" s="182" t="s">
        <v>3773</v>
      </c>
      <c r="M432" s="182" t="s">
        <v>2533</v>
      </c>
      <c r="N432" s="182" t="s">
        <v>2534</v>
      </c>
      <c r="O432" s="183" t="s">
        <v>2535</v>
      </c>
      <c r="P432" s="184" t="s">
        <v>104</v>
      </c>
      <c r="Q432" s="185" t="s">
        <v>2324</v>
      </c>
      <c r="R432" s="186">
        <v>563</v>
      </c>
      <c r="S432" s="187" t="s">
        <v>2536</v>
      </c>
      <c r="T432" s="187" t="s">
        <v>3255</v>
      </c>
      <c r="U432" s="188">
        <v>54</v>
      </c>
      <c r="V432" s="179" t="s">
        <v>1692</v>
      </c>
      <c r="W432" s="187" t="s">
        <v>2535</v>
      </c>
      <c r="X432" s="189">
        <v>99170000</v>
      </c>
      <c r="Y432" s="190"/>
      <c r="Z432" s="210">
        <v>14356782000100</v>
      </c>
      <c r="AA432" s="217"/>
      <c r="AB432" s="218"/>
      <c r="AC432" s="218"/>
      <c r="AD432" s="218"/>
      <c r="AE432" s="218"/>
      <c r="AF432" s="219"/>
      <c r="AG432" s="218"/>
      <c r="AH432" s="218"/>
      <c r="AI432" s="219" t="s">
        <v>3257</v>
      </c>
      <c r="AJ432" s="218"/>
      <c r="AK432" s="218"/>
      <c r="AL432" s="218"/>
      <c r="AM432" s="218"/>
      <c r="AN432" s="230">
        <f t="shared" si="19"/>
        <v>121.5</v>
      </c>
      <c r="AO432" s="220">
        <v>193.69291072929119</v>
      </c>
      <c r="AP432" s="226">
        <f t="shared" si="20"/>
        <v>40.5</v>
      </c>
      <c r="AQ432" s="227">
        <v>81</v>
      </c>
    </row>
    <row r="433" spans="1:43" ht="17.25">
      <c r="A433" s="160" t="s">
        <v>3339</v>
      </c>
      <c r="B433" s="161">
        <v>432055</v>
      </c>
      <c r="C433" s="162">
        <v>0.46415511346203475</v>
      </c>
      <c r="D433" s="163">
        <v>6040</v>
      </c>
      <c r="E433" s="164">
        <v>0.002479837793418049</v>
      </c>
      <c r="F433" s="165">
        <v>2653.061224489796</v>
      </c>
      <c r="G433" s="169">
        <f>B_DADOS1!$B$4*B_DADOS!E433</f>
        <v>5951.610704203318</v>
      </c>
      <c r="H433" s="178">
        <f t="shared" si="18"/>
        <v>8604.671928693115</v>
      </c>
      <c r="I433" s="179" t="s">
        <v>2790</v>
      </c>
      <c r="J433" s="222" t="s">
        <v>4706</v>
      </c>
      <c r="K433" s="181" t="s">
        <v>4154</v>
      </c>
      <c r="L433" s="182" t="s">
        <v>3774</v>
      </c>
      <c r="M433" s="182" t="s">
        <v>2537</v>
      </c>
      <c r="N433" s="182" t="s">
        <v>2538</v>
      </c>
      <c r="O433" s="183" t="s">
        <v>2539</v>
      </c>
      <c r="P433" s="184" t="s">
        <v>104</v>
      </c>
      <c r="Q433" s="185" t="s">
        <v>2325</v>
      </c>
      <c r="R433" s="186">
        <v>1890</v>
      </c>
      <c r="S433" s="187"/>
      <c r="T433" s="187" t="s">
        <v>3255</v>
      </c>
      <c r="U433" s="188">
        <v>51</v>
      </c>
      <c r="V433" s="179" t="s">
        <v>1693</v>
      </c>
      <c r="W433" s="187" t="s">
        <v>2539</v>
      </c>
      <c r="X433" s="189">
        <v>92850000</v>
      </c>
      <c r="Y433" s="190"/>
      <c r="Z433" s="210">
        <v>14046152000130</v>
      </c>
      <c r="AA433" s="217"/>
      <c r="AB433" s="218"/>
      <c r="AC433" s="218"/>
      <c r="AD433" s="218"/>
      <c r="AE433" s="218"/>
      <c r="AF433" s="219"/>
      <c r="AG433" s="218"/>
      <c r="AH433" s="218"/>
      <c r="AI433" s="219" t="s">
        <v>3257</v>
      </c>
      <c r="AJ433" s="218"/>
      <c r="AK433" s="218"/>
      <c r="AL433" s="218"/>
      <c r="AM433" s="218"/>
      <c r="AN433" s="230">
        <f t="shared" si="19"/>
        <v>112.5</v>
      </c>
      <c r="AO433" s="220">
        <v>179.54941622394898</v>
      </c>
      <c r="AP433" s="226">
        <f t="shared" si="20"/>
        <v>37.5</v>
      </c>
      <c r="AQ433" s="227">
        <v>75</v>
      </c>
    </row>
    <row r="434" spans="1:43" ht="17.25">
      <c r="A434" s="160" t="s">
        <v>3340</v>
      </c>
      <c r="B434" s="161">
        <v>432057</v>
      </c>
      <c r="C434" s="162">
        <v>0.42584429486338476</v>
      </c>
      <c r="D434" s="163">
        <v>2114</v>
      </c>
      <c r="E434" s="164">
        <v>0.0019436639294724267</v>
      </c>
      <c r="F434" s="165">
        <v>2653.061224489796</v>
      </c>
      <c r="G434" s="169">
        <f>B_DADOS1!$B$4*B_DADOS!E434</f>
        <v>4664.793430733825</v>
      </c>
      <c r="H434" s="178">
        <f t="shared" si="18"/>
        <v>7317.85465522362</v>
      </c>
      <c r="I434" s="179" t="s">
        <v>2791</v>
      </c>
      <c r="J434" s="222" t="s">
        <v>4707</v>
      </c>
      <c r="K434" s="181" t="s">
        <v>4153</v>
      </c>
      <c r="L434" s="182" t="s">
        <v>3775</v>
      </c>
      <c r="M434" s="182" t="s">
        <v>2540</v>
      </c>
      <c r="N434" s="182" t="s">
        <v>2541</v>
      </c>
      <c r="O434" s="183" t="s">
        <v>2542</v>
      </c>
      <c r="P434" s="184" t="s">
        <v>104</v>
      </c>
      <c r="Q434" s="185" t="s">
        <v>2326</v>
      </c>
      <c r="R434" s="186">
        <v>1132</v>
      </c>
      <c r="S434" s="187" t="s">
        <v>1519</v>
      </c>
      <c r="T434" s="187" t="s">
        <v>3255</v>
      </c>
      <c r="U434" s="188">
        <v>55</v>
      </c>
      <c r="V434" s="179" t="s">
        <v>1694</v>
      </c>
      <c r="W434" s="187" t="s">
        <v>2542</v>
      </c>
      <c r="X434" s="189">
        <v>97960000</v>
      </c>
      <c r="Y434" s="190"/>
      <c r="Z434" s="210">
        <v>13453864000100</v>
      </c>
      <c r="AA434" s="217"/>
      <c r="AB434" s="218"/>
      <c r="AC434" s="218"/>
      <c r="AD434" s="218"/>
      <c r="AE434" s="218"/>
      <c r="AF434" s="219"/>
      <c r="AG434" s="218"/>
      <c r="AH434" s="218"/>
      <c r="AI434" s="219" t="s">
        <v>3257</v>
      </c>
      <c r="AJ434" s="218"/>
      <c r="AK434" s="218"/>
      <c r="AL434" s="218"/>
      <c r="AM434" s="218"/>
      <c r="AN434" s="230">
        <f t="shared" si="19"/>
        <v>96</v>
      </c>
      <c r="AO434" s="220">
        <v>153.43180688312714</v>
      </c>
      <c r="AP434" s="226">
        <f t="shared" si="20"/>
        <v>32</v>
      </c>
      <c r="AQ434" s="227">
        <v>64</v>
      </c>
    </row>
    <row r="435" spans="1:43" ht="17.25">
      <c r="A435" s="160" t="s">
        <v>3341</v>
      </c>
      <c r="B435" s="161">
        <v>432060</v>
      </c>
      <c r="C435" s="162">
        <v>0.29319463412181923</v>
      </c>
      <c r="D435" s="163">
        <v>3734</v>
      </c>
      <c r="E435" s="164">
        <v>0.0014574268266431252</v>
      </c>
      <c r="F435" s="165">
        <v>2653.061224489796</v>
      </c>
      <c r="G435" s="169">
        <f>B_DADOS1!$B$4*B_DADOS!E435</f>
        <v>3497.8243839435004</v>
      </c>
      <c r="H435" s="178">
        <f t="shared" si="18"/>
        <v>6150.8856084332965</v>
      </c>
      <c r="I435" s="179" t="s">
        <v>2792</v>
      </c>
      <c r="J435" s="222" t="s">
        <v>4708</v>
      </c>
      <c r="K435" s="181" t="s">
        <v>4152</v>
      </c>
      <c r="L435" s="182" t="s">
        <v>3776</v>
      </c>
      <c r="M435" s="182" t="s">
        <v>2543</v>
      </c>
      <c r="N435" s="182" t="s">
        <v>2544</v>
      </c>
      <c r="O435" s="183"/>
      <c r="P435" s="184" t="s">
        <v>104</v>
      </c>
      <c r="Q435" s="185"/>
      <c r="R435" s="186"/>
      <c r="S435" s="187"/>
      <c r="T435" s="187"/>
      <c r="U435" s="188"/>
      <c r="V435" s="179" t="s">
        <v>3412</v>
      </c>
      <c r="W435" s="187"/>
      <c r="X435" s="189"/>
      <c r="Y435" s="190"/>
      <c r="Z435" s="210"/>
      <c r="AA435" s="217"/>
      <c r="AB435" s="218"/>
      <c r="AC435" s="218"/>
      <c r="AD435" s="218"/>
      <c r="AE435" s="218"/>
      <c r="AF435" s="219"/>
      <c r="AG435" s="218"/>
      <c r="AH435" s="218"/>
      <c r="AI435" s="219"/>
      <c r="AJ435" s="218"/>
      <c r="AK435" s="218"/>
      <c r="AL435" s="218"/>
      <c r="AM435" s="218"/>
      <c r="AN435" s="230">
        <f t="shared" si="19"/>
        <v>82.5</v>
      </c>
      <c r="AO435" s="220">
        <v>132.10136715857493</v>
      </c>
      <c r="AP435" s="226">
        <f t="shared" si="20"/>
        <v>27.5</v>
      </c>
      <c r="AQ435" s="227">
        <v>55</v>
      </c>
    </row>
    <row r="436" spans="1:43" ht="17.25">
      <c r="A436" s="160" t="s">
        <v>3342</v>
      </c>
      <c r="B436" s="161">
        <v>432065</v>
      </c>
      <c r="C436" s="162">
        <v>0.34961052065372683</v>
      </c>
      <c r="D436" s="163">
        <v>2438</v>
      </c>
      <c r="E436" s="164">
        <v>0.0016302122142577038</v>
      </c>
      <c r="F436" s="165">
        <v>2653.061224489796</v>
      </c>
      <c r="G436" s="169">
        <f>B_DADOS1!$B$4*B_DADOS!E436</f>
        <v>3912.509314218489</v>
      </c>
      <c r="H436" s="178">
        <f t="shared" si="18"/>
        <v>6565.570538708285</v>
      </c>
      <c r="I436" s="179" t="s">
        <v>2793</v>
      </c>
      <c r="J436" s="222" t="s">
        <v>4709</v>
      </c>
      <c r="K436" s="181" t="s">
        <v>4153</v>
      </c>
      <c r="L436" s="182" t="s">
        <v>3777</v>
      </c>
      <c r="M436" s="182" t="s">
        <v>2545</v>
      </c>
      <c r="N436" s="182" t="s">
        <v>2546</v>
      </c>
      <c r="O436" s="183" t="s">
        <v>2547</v>
      </c>
      <c r="P436" s="184" t="s">
        <v>104</v>
      </c>
      <c r="Q436" s="185" t="s">
        <v>2327</v>
      </c>
      <c r="R436" s="186" t="s">
        <v>3266</v>
      </c>
      <c r="S436" s="187" t="s">
        <v>3258</v>
      </c>
      <c r="T436" s="187" t="s">
        <v>3255</v>
      </c>
      <c r="U436" s="188">
        <v>55</v>
      </c>
      <c r="V436" s="179" t="s">
        <v>1695</v>
      </c>
      <c r="W436" s="187" t="s">
        <v>2547</v>
      </c>
      <c r="X436" s="189">
        <v>97195000</v>
      </c>
      <c r="Y436" s="190"/>
      <c r="Z436" s="210">
        <v>14282634000199</v>
      </c>
      <c r="AA436" s="217"/>
      <c r="AB436" s="218"/>
      <c r="AC436" s="218"/>
      <c r="AD436" s="218"/>
      <c r="AE436" s="218"/>
      <c r="AF436" s="219"/>
      <c r="AG436" s="218"/>
      <c r="AH436" s="218"/>
      <c r="AI436" s="219" t="s">
        <v>3257</v>
      </c>
      <c r="AJ436" s="218"/>
      <c r="AK436" s="218"/>
      <c r="AL436" s="218"/>
      <c r="AM436" s="218"/>
      <c r="AN436" s="230">
        <f t="shared" si="19"/>
        <v>60</v>
      </c>
      <c r="AO436" s="220">
        <v>96.38739001069699</v>
      </c>
      <c r="AP436" s="226">
        <f t="shared" si="20"/>
        <v>20</v>
      </c>
      <c r="AQ436" s="227">
        <v>40</v>
      </c>
    </row>
    <row r="437" spans="1:43" ht="17.25">
      <c r="A437" s="160" t="s">
        <v>3343</v>
      </c>
      <c r="B437" s="161">
        <v>432067</v>
      </c>
      <c r="C437" s="162">
        <v>0.4191719736194519</v>
      </c>
      <c r="D437" s="163">
        <v>9867</v>
      </c>
      <c r="E437" s="164">
        <v>0.0024105969407264643</v>
      </c>
      <c r="F437" s="165">
        <v>2653.061224489796</v>
      </c>
      <c r="G437" s="169">
        <f>B_DADOS1!$B$4*B_DADOS!E437</f>
        <v>5785.432657743514</v>
      </c>
      <c r="H437" s="178">
        <f t="shared" si="18"/>
        <v>8438.49388223331</v>
      </c>
      <c r="I437" s="179" t="s">
        <v>2794</v>
      </c>
      <c r="J437" s="222" t="s">
        <v>4710</v>
      </c>
      <c r="K437" s="181" t="s">
        <v>4154</v>
      </c>
      <c r="L437" s="182" t="s">
        <v>3778</v>
      </c>
      <c r="M437" s="182" t="s">
        <v>2548</v>
      </c>
      <c r="N437" s="182" t="s">
        <v>2549</v>
      </c>
      <c r="O437" s="183" t="s">
        <v>2550</v>
      </c>
      <c r="P437" s="184" t="s">
        <v>104</v>
      </c>
      <c r="Q437" s="185" t="s">
        <v>2328</v>
      </c>
      <c r="R437" s="186">
        <v>181</v>
      </c>
      <c r="S437" s="187" t="s">
        <v>3258</v>
      </c>
      <c r="T437" s="187" t="s">
        <v>3255</v>
      </c>
      <c r="U437" s="188">
        <v>51</v>
      </c>
      <c r="V437" s="179" t="s">
        <v>1696</v>
      </c>
      <c r="W437" s="187" t="s">
        <v>2550</v>
      </c>
      <c r="X437" s="189">
        <v>96890000</v>
      </c>
      <c r="Y437" s="190"/>
      <c r="Z437" s="210">
        <v>14394645000160</v>
      </c>
      <c r="AA437" s="217"/>
      <c r="AB437" s="218"/>
      <c r="AC437" s="218"/>
      <c r="AD437" s="218"/>
      <c r="AE437" s="218"/>
      <c r="AF437" s="219"/>
      <c r="AG437" s="218"/>
      <c r="AH437" s="218"/>
      <c r="AI437" s="219" t="s">
        <v>3257</v>
      </c>
      <c r="AJ437" s="218"/>
      <c r="AK437" s="218"/>
      <c r="AL437" s="218"/>
      <c r="AM437" s="218"/>
      <c r="AN437" s="230">
        <f t="shared" si="19"/>
        <v>126</v>
      </c>
      <c r="AO437" s="220">
        <v>202.44509147465942</v>
      </c>
      <c r="AP437" s="226">
        <f t="shared" si="20"/>
        <v>42</v>
      </c>
      <c r="AQ437" s="227">
        <v>84</v>
      </c>
    </row>
    <row r="438" spans="1:43" ht="17.25">
      <c r="A438" s="160" t="s">
        <v>3344</v>
      </c>
      <c r="B438" s="161">
        <v>432070</v>
      </c>
      <c r="C438" s="162">
        <v>0.35925080380040075</v>
      </c>
      <c r="D438" s="163">
        <v>14789</v>
      </c>
      <c r="E438" s="164">
        <v>0.0021952963950497197</v>
      </c>
      <c r="F438" s="165">
        <v>2653.061224489796</v>
      </c>
      <c r="G438" s="169">
        <f>B_DADOS1!$B$4*B_DADOS!E438</f>
        <v>5268.711348119327</v>
      </c>
      <c r="H438" s="178">
        <f t="shared" si="18"/>
        <v>7921.772572609123</v>
      </c>
      <c r="I438" s="179" t="s">
        <v>2795</v>
      </c>
      <c r="J438" s="222" t="s">
        <v>2551</v>
      </c>
      <c r="K438" s="181" t="s">
        <v>4154</v>
      </c>
      <c r="L438" s="182" t="s">
        <v>3779</v>
      </c>
      <c r="M438" s="182" t="s">
        <v>2552</v>
      </c>
      <c r="N438" s="182" t="s">
        <v>2553</v>
      </c>
      <c r="O438" s="183" t="s">
        <v>2554</v>
      </c>
      <c r="P438" s="184" t="s">
        <v>104</v>
      </c>
      <c r="Q438" s="185" t="s">
        <v>2329</v>
      </c>
      <c r="R438" s="186">
        <v>200</v>
      </c>
      <c r="S438" s="187" t="s">
        <v>2555</v>
      </c>
      <c r="T438" s="187" t="s">
        <v>3255</v>
      </c>
      <c r="U438" s="188">
        <v>51</v>
      </c>
      <c r="V438" s="179" t="s">
        <v>1697</v>
      </c>
      <c r="W438" s="187" t="s">
        <v>2554</v>
      </c>
      <c r="X438" s="189">
        <v>96900000</v>
      </c>
      <c r="Y438" s="190"/>
      <c r="Z438" s="210">
        <v>14324279000173</v>
      </c>
      <c r="AA438" s="217"/>
      <c r="AB438" s="218"/>
      <c r="AC438" s="218"/>
      <c r="AD438" s="218"/>
      <c r="AE438" s="218"/>
      <c r="AF438" s="219"/>
      <c r="AG438" s="218"/>
      <c r="AH438" s="218"/>
      <c r="AI438" s="219" t="s">
        <v>3257</v>
      </c>
      <c r="AJ438" s="218"/>
      <c r="AK438" s="218"/>
      <c r="AL438" s="218"/>
      <c r="AM438" s="218"/>
      <c r="AN438" s="230">
        <f t="shared" si="19"/>
        <v>159</v>
      </c>
      <c r="AO438" s="220">
        <v>253.89570970786582</v>
      </c>
      <c r="AP438" s="226">
        <f t="shared" si="20"/>
        <v>53</v>
      </c>
      <c r="AQ438" s="227">
        <v>106</v>
      </c>
    </row>
    <row r="439" spans="1:43" ht="17.25">
      <c r="A439" s="160" t="s">
        <v>3345</v>
      </c>
      <c r="B439" s="161">
        <v>432080</v>
      </c>
      <c r="C439" s="162">
        <v>0.3708153559051467</v>
      </c>
      <c r="D439" s="163">
        <v>30836</v>
      </c>
      <c r="E439" s="164">
        <v>0.0025300028501456977</v>
      </c>
      <c r="F439" s="165">
        <v>2653.061224489796</v>
      </c>
      <c r="G439" s="169">
        <f>B_DADOS1!$B$4*B_DADOS!E439</f>
        <v>6072.006840349674</v>
      </c>
      <c r="H439" s="178">
        <f t="shared" si="18"/>
        <v>8725.06806483947</v>
      </c>
      <c r="I439" s="179" t="s">
        <v>2796</v>
      </c>
      <c r="J439" s="222" t="s">
        <v>2556</v>
      </c>
      <c r="K439" s="181" t="s">
        <v>4152</v>
      </c>
      <c r="L439" s="182" t="s">
        <v>3780</v>
      </c>
      <c r="M439" s="182" t="s">
        <v>2557</v>
      </c>
      <c r="N439" s="182" t="s">
        <v>2558</v>
      </c>
      <c r="O439" s="183" t="s">
        <v>2559</v>
      </c>
      <c r="P439" s="184" t="s">
        <v>104</v>
      </c>
      <c r="Q439" s="185" t="s">
        <v>2330</v>
      </c>
      <c r="R439" s="186">
        <v>898</v>
      </c>
      <c r="S439" s="187" t="s">
        <v>3258</v>
      </c>
      <c r="T439" s="187" t="s">
        <v>3255</v>
      </c>
      <c r="U439" s="188">
        <v>54</v>
      </c>
      <c r="V439" s="179" t="s">
        <v>1698</v>
      </c>
      <c r="W439" s="187" t="s">
        <v>2559</v>
      </c>
      <c r="X439" s="189">
        <v>99300000</v>
      </c>
      <c r="Y439" s="190"/>
      <c r="Z439" s="210">
        <v>13525941000190</v>
      </c>
      <c r="AA439" s="217"/>
      <c r="AB439" s="218"/>
      <c r="AC439" s="218"/>
      <c r="AD439" s="218"/>
      <c r="AE439" s="218"/>
      <c r="AF439" s="219"/>
      <c r="AG439" s="218"/>
      <c r="AH439" s="218"/>
      <c r="AI439" s="219" t="s">
        <v>3257</v>
      </c>
      <c r="AJ439" s="218"/>
      <c r="AK439" s="218"/>
      <c r="AL439" s="218"/>
      <c r="AM439" s="218"/>
      <c r="AN439" s="230">
        <f t="shared" si="19"/>
        <v>154.5</v>
      </c>
      <c r="AO439" s="220">
        <v>246.80131541809757</v>
      </c>
      <c r="AP439" s="226">
        <f t="shared" si="20"/>
        <v>51.5</v>
      </c>
      <c r="AQ439" s="227">
        <v>103</v>
      </c>
    </row>
    <row r="440" spans="1:43" ht="17.25">
      <c r="A440" s="160" t="s">
        <v>3346</v>
      </c>
      <c r="B440" s="161">
        <v>432085</v>
      </c>
      <c r="C440" s="162">
        <v>0.3442495188555138</v>
      </c>
      <c r="D440" s="163">
        <v>4350</v>
      </c>
      <c r="E440" s="164">
        <v>0.0017508596124775017</v>
      </c>
      <c r="F440" s="165">
        <v>2653.061224489796</v>
      </c>
      <c r="G440" s="169">
        <f>B_DADOS1!$B$4*B_DADOS!E440</f>
        <v>4202.063069946004</v>
      </c>
      <c r="H440" s="178">
        <f t="shared" si="18"/>
        <v>6855.1242944358</v>
      </c>
      <c r="I440" s="179" t="s">
        <v>2797</v>
      </c>
      <c r="J440" s="222" t="s">
        <v>4738</v>
      </c>
      <c r="K440" s="181" t="s">
        <v>4154</v>
      </c>
      <c r="L440" s="182" t="s">
        <v>3781</v>
      </c>
      <c r="M440" s="182" t="s">
        <v>2560</v>
      </c>
      <c r="N440" s="182" t="s">
        <v>2561</v>
      </c>
      <c r="O440" s="183" t="s">
        <v>2562</v>
      </c>
      <c r="P440" s="184" t="s">
        <v>104</v>
      </c>
      <c r="Q440" s="185" t="s">
        <v>2331</v>
      </c>
      <c r="R440" s="186">
        <v>251</v>
      </c>
      <c r="S440" s="187" t="s">
        <v>3279</v>
      </c>
      <c r="T440" s="187" t="s">
        <v>3255</v>
      </c>
      <c r="U440" s="188">
        <v>51</v>
      </c>
      <c r="V440" s="179" t="s">
        <v>1699</v>
      </c>
      <c r="W440" s="187" t="s">
        <v>2562</v>
      </c>
      <c r="X440" s="189">
        <v>95863000</v>
      </c>
      <c r="Y440" s="190"/>
      <c r="Z440" s="210">
        <v>14329400000150</v>
      </c>
      <c r="AA440" s="217"/>
      <c r="AB440" s="218"/>
      <c r="AC440" s="218"/>
      <c r="AD440" s="218"/>
      <c r="AE440" s="218"/>
      <c r="AF440" s="219"/>
      <c r="AG440" s="218"/>
      <c r="AH440" s="218"/>
      <c r="AI440" s="219" t="s">
        <v>3257</v>
      </c>
      <c r="AJ440" s="218"/>
      <c r="AK440" s="218"/>
      <c r="AL440" s="218"/>
      <c r="AM440" s="218"/>
      <c r="AN440" s="230">
        <f t="shared" si="19"/>
        <v>84</v>
      </c>
      <c r="AO440" s="220">
        <v>134.6586926237991</v>
      </c>
      <c r="AP440" s="226">
        <f t="shared" si="20"/>
        <v>28</v>
      </c>
      <c r="AQ440" s="227">
        <v>56</v>
      </c>
    </row>
    <row r="441" spans="1:43" ht="17.25">
      <c r="A441" s="160" t="s">
        <v>3347</v>
      </c>
      <c r="B441" s="161">
        <v>432090</v>
      </c>
      <c r="C441" s="162">
        <v>0.3258707721927723</v>
      </c>
      <c r="D441" s="163">
        <v>22373</v>
      </c>
      <c r="E441" s="164">
        <v>0.002118891103422482</v>
      </c>
      <c r="F441" s="165">
        <v>2653.061224489796</v>
      </c>
      <c r="G441" s="169">
        <f>B_DADOS1!$B$4*B_DADOS!E441</f>
        <v>5085.338648213957</v>
      </c>
      <c r="H441" s="178">
        <f t="shared" si="18"/>
        <v>7738.399872703752</v>
      </c>
      <c r="I441" s="179" t="s">
        <v>2798</v>
      </c>
      <c r="J441" s="222" t="s">
        <v>4712</v>
      </c>
      <c r="K441" s="181" t="s">
        <v>4152</v>
      </c>
      <c r="L441" s="182" t="s">
        <v>3782</v>
      </c>
      <c r="M441" s="182" t="s">
        <v>2563</v>
      </c>
      <c r="N441" s="182" t="s">
        <v>2564</v>
      </c>
      <c r="O441" s="183" t="s">
        <v>2565</v>
      </c>
      <c r="P441" s="184" t="s">
        <v>104</v>
      </c>
      <c r="Q441" s="185" t="s">
        <v>2332</v>
      </c>
      <c r="R441" s="186">
        <v>1468</v>
      </c>
      <c r="S441" s="187" t="s">
        <v>3258</v>
      </c>
      <c r="T441" s="187" t="s">
        <v>3255</v>
      </c>
      <c r="U441" s="188">
        <v>54</v>
      </c>
      <c r="V441" s="179" t="s">
        <v>1700</v>
      </c>
      <c r="W441" s="187" t="s">
        <v>2565</v>
      </c>
      <c r="X441" s="189">
        <v>99950000</v>
      </c>
      <c r="Y441" s="190"/>
      <c r="Z441" s="210">
        <v>13640422000173</v>
      </c>
      <c r="AA441" s="217"/>
      <c r="AB441" s="218"/>
      <c r="AC441" s="218"/>
      <c r="AD441" s="218"/>
      <c r="AE441" s="218"/>
      <c r="AF441" s="219"/>
      <c r="AG441" s="218"/>
      <c r="AH441" s="218"/>
      <c r="AI441" s="219" t="s">
        <v>3257</v>
      </c>
      <c r="AJ441" s="218"/>
      <c r="AK441" s="218"/>
      <c r="AL441" s="218"/>
      <c r="AM441" s="218"/>
      <c r="AN441" s="230">
        <f t="shared" si="19"/>
        <v>129</v>
      </c>
      <c r="AO441" s="220">
        <v>207.5650495850306</v>
      </c>
      <c r="AP441" s="226">
        <f t="shared" si="20"/>
        <v>43</v>
      </c>
      <c r="AQ441" s="227">
        <v>86</v>
      </c>
    </row>
    <row r="442" spans="1:43" ht="17.25">
      <c r="A442" s="160" t="s">
        <v>3348</v>
      </c>
      <c r="B442" s="161">
        <v>432100</v>
      </c>
      <c r="C442" s="162">
        <v>0.3020364325335742</v>
      </c>
      <c r="D442" s="163">
        <v>10920</v>
      </c>
      <c r="E442" s="164">
        <v>0.001763588759595275</v>
      </c>
      <c r="F442" s="165">
        <v>2653.061224489796</v>
      </c>
      <c r="G442" s="169">
        <f>B_DADOS1!$B$4*B_DADOS!E442</f>
        <v>4232.61302302866</v>
      </c>
      <c r="H442" s="178">
        <f t="shared" si="18"/>
        <v>6885.6742475184565</v>
      </c>
      <c r="I442" s="179" t="s">
        <v>2799</v>
      </c>
      <c r="J442" s="222" t="s">
        <v>4713</v>
      </c>
      <c r="K442" s="181" t="s">
        <v>4152</v>
      </c>
      <c r="L442" s="182" t="s">
        <v>3783</v>
      </c>
      <c r="M442" s="182" t="s">
        <v>2566</v>
      </c>
      <c r="N442" s="182" t="s">
        <v>2567</v>
      </c>
      <c r="O442" s="183" t="s">
        <v>2568</v>
      </c>
      <c r="P442" s="184" t="s">
        <v>104</v>
      </c>
      <c r="Q442" s="185" t="s">
        <v>2333</v>
      </c>
      <c r="R442" s="186">
        <v>965</v>
      </c>
      <c r="S442" s="187" t="s">
        <v>3258</v>
      </c>
      <c r="T442" s="187" t="s">
        <v>3280</v>
      </c>
      <c r="U442" s="188">
        <v>54</v>
      </c>
      <c r="V442" s="179" t="s">
        <v>1701</v>
      </c>
      <c r="W442" s="187" t="s">
        <v>2568</v>
      </c>
      <c r="X442" s="189">
        <v>99490000</v>
      </c>
      <c r="Y442" s="190"/>
      <c r="Z442" s="210">
        <v>13624508000102</v>
      </c>
      <c r="AA442" s="217"/>
      <c r="AB442" s="218"/>
      <c r="AC442" s="218"/>
      <c r="AD442" s="218"/>
      <c r="AE442" s="218"/>
      <c r="AF442" s="219"/>
      <c r="AG442" s="218"/>
      <c r="AH442" s="218"/>
      <c r="AI442" s="219" t="s">
        <v>3257</v>
      </c>
      <c r="AJ442" s="218"/>
      <c r="AK442" s="218"/>
      <c r="AL442" s="218"/>
      <c r="AM442" s="218"/>
      <c r="AN442" s="230">
        <f t="shared" si="19"/>
        <v>114</v>
      </c>
      <c r="AO442" s="220">
        <v>182.33983799140685</v>
      </c>
      <c r="AP442" s="226">
        <f t="shared" si="20"/>
        <v>38</v>
      </c>
      <c r="AQ442" s="227">
        <v>76</v>
      </c>
    </row>
    <row r="443" spans="1:43" ht="17.25">
      <c r="A443" s="160" t="s">
        <v>3349</v>
      </c>
      <c r="B443" s="161">
        <v>432110</v>
      </c>
      <c r="C443" s="162">
        <v>0.4165775803133414</v>
      </c>
      <c r="D443" s="163">
        <v>17129</v>
      </c>
      <c r="E443" s="164">
        <v>0.0026023175393712797</v>
      </c>
      <c r="F443" s="165">
        <v>2653.061224489796</v>
      </c>
      <c r="G443" s="169">
        <f>B_DADOS1!$B$4*B_DADOS!E443</f>
        <v>6245.562094491072</v>
      </c>
      <c r="H443" s="178">
        <f t="shared" si="18"/>
        <v>8898.623318980868</v>
      </c>
      <c r="I443" s="179" t="s">
        <v>2800</v>
      </c>
      <c r="J443" s="222" t="s">
        <v>2569</v>
      </c>
      <c r="K443" s="181" t="s">
        <v>4154</v>
      </c>
      <c r="L443" s="182" t="s">
        <v>3784</v>
      </c>
      <c r="M443" s="182" t="s">
        <v>2570</v>
      </c>
      <c r="N443" s="182" t="s">
        <v>2571</v>
      </c>
      <c r="O443" s="183" t="s">
        <v>2572</v>
      </c>
      <c r="P443" s="184" t="s">
        <v>104</v>
      </c>
      <c r="Q443" s="185" t="s">
        <v>2334</v>
      </c>
      <c r="R443" s="186">
        <v>317</v>
      </c>
      <c r="S443" s="187" t="s">
        <v>3258</v>
      </c>
      <c r="T443" s="187" t="s">
        <v>3255</v>
      </c>
      <c r="U443" s="188">
        <v>51</v>
      </c>
      <c r="V443" s="179" t="s">
        <v>1702</v>
      </c>
      <c r="W443" s="187" t="s">
        <v>2572</v>
      </c>
      <c r="X443" s="189">
        <v>96760000</v>
      </c>
      <c r="Y443" s="190"/>
      <c r="Z443" s="210">
        <v>18203680000106</v>
      </c>
      <c r="AA443" s="217"/>
      <c r="AB443" s="218"/>
      <c r="AC443" s="218"/>
      <c r="AD443" s="218"/>
      <c r="AE443" s="218"/>
      <c r="AF443" s="219"/>
      <c r="AG443" s="218"/>
      <c r="AH443" s="218"/>
      <c r="AI443" s="219" t="s">
        <v>3257</v>
      </c>
      <c r="AJ443" s="218"/>
      <c r="AK443" s="218"/>
      <c r="AL443" s="218"/>
      <c r="AM443" s="218"/>
      <c r="AN443" s="230">
        <f t="shared" si="19"/>
        <v>147</v>
      </c>
      <c r="AO443" s="220">
        <v>234.71658610360055</v>
      </c>
      <c r="AP443" s="226">
        <f t="shared" si="20"/>
        <v>49</v>
      </c>
      <c r="AQ443" s="227">
        <v>98</v>
      </c>
    </row>
    <row r="444" spans="1:43" ht="17.25">
      <c r="A444" s="160" t="s">
        <v>3350</v>
      </c>
      <c r="B444" s="161">
        <v>432120</v>
      </c>
      <c r="C444" s="162">
        <v>0.34948037042253893</v>
      </c>
      <c r="D444" s="163">
        <v>58179</v>
      </c>
      <c r="E444" s="164">
        <v>0.002622661974661779</v>
      </c>
      <c r="F444" s="165">
        <v>2653.061224489796</v>
      </c>
      <c r="G444" s="169">
        <f>B_DADOS1!$B$4*B_DADOS!E444</f>
        <v>6294.388739188269</v>
      </c>
      <c r="H444" s="178">
        <f t="shared" si="18"/>
        <v>8947.449963678066</v>
      </c>
      <c r="I444" s="179" t="s">
        <v>2801</v>
      </c>
      <c r="J444" s="222" t="s">
        <v>2573</v>
      </c>
      <c r="K444" s="181" t="s">
        <v>4154</v>
      </c>
      <c r="L444" s="182" t="s">
        <v>3785</v>
      </c>
      <c r="M444" s="182" t="s">
        <v>2574</v>
      </c>
      <c r="N444" s="182" t="s">
        <v>2575</v>
      </c>
      <c r="O444" s="183" t="s">
        <v>2576</v>
      </c>
      <c r="P444" s="184" t="s">
        <v>104</v>
      </c>
      <c r="Q444" s="185" t="s">
        <v>2335</v>
      </c>
      <c r="R444" s="186">
        <v>1278</v>
      </c>
      <c r="S444" s="187" t="s">
        <v>3258</v>
      </c>
      <c r="T444" s="187" t="s">
        <v>3255</v>
      </c>
      <c r="U444" s="188">
        <v>51</v>
      </c>
      <c r="V444" s="179" t="s">
        <v>1703</v>
      </c>
      <c r="W444" s="187" t="s">
        <v>2576</v>
      </c>
      <c r="X444" s="189">
        <v>95600000</v>
      </c>
      <c r="Y444" s="190"/>
      <c r="Z444" s="210">
        <v>14352438000143</v>
      </c>
      <c r="AA444" s="217"/>
      <c r="AB444" s="218"/>
      <c r="AC444" s="218"/>
      <c r="AD444" s="218"/>
      <c r="AE444" s="218"/>
      <c r="AF444" s="219"/>
      <c r="AG444" s="218"/>
      <c r="AH444" s="218"/>
      <c r="AI444" s="219" t="s">
        <v>3257</v>
      </c>
      <c r="AJ444" s="218"/>
      <c r="AK444" s="218"/>
      <c r="AL444" s="218"/>
      <c r="AM444" s="218"/>
      <c r="AN444" s="230">
        <f t="shared" si="19"/>
        <v>145.5</v>
      </c>
      <c r="AO444" s="220">
        <v>232.59892441583116</v>
      </c>
      <c r="AP444" s="226">
        <f t="shared" si="20"/>
        <v>48.5</v>
      </c>
      <c r="AQ444" s="227">
        <v>97</v>
      </c>
    </row>
    <row r="445" spans="1:43" ht="17.25">
      <c r="A445" s="160" t="s">
        <v>3351</v>
      </c>
      <c r="B445" s="161">
        <v>432130</v>
      </c>
      <c r="C445" s="162">
        <v>0.35161520576126387</v>
      </c>
      <c r="D445" s="163">
        <v>27112</v>
      </c>
      <c r="E445" s="164">
        <v>0.0023531330079226867</v>
      </c>
      <c r="F445" s="165">
        <v>2653.061224489796</v>
      </c>
      <c r="G445" s="169">
        <f>B_DADOS1!$B$4*B_DADOS!E445</f>
        <v>5647.519219014448</v>
      </c>
      <c r="H445" s="178">
        <f t="shared" si="18"/>
        <v>8300.580443504245</v>
      </c>
      <c r="I445" s="179" t="s">
        <v>2802</v>
      </c>
      <c r="J445" s="222" t="s">
        <v>2577</v>
      </c>
      <c r="K445" s="181" t="s">
        <v>4154</v>
      </c>
      <c r="L445" s="182" t="s">
        <v>3786</v>
      </c>
      <c r="M445" s="182" t="s">
        <v>2578</v>
      </c>
      <c r="N445" s="182" t="s">
        <v>2579</v>
      </c>
      <c r="O445" s="183" t="s">
        <v>2580</v>
      </c>
      <c r="P445" s="184" t="s">
        <v>104</v>
      </c>
      <c r="Q445" s="185" t="s">
        <v>2336</v>
      </c>
      <c r="R445" s="186">
        <v>1790</v>
      </c>
      <c r="S445" s="187" t="s">
        <v>3258</v>
      </c>
      <c r="T445" s="187" t="s">
        <v>3255</v>
      </c>
      <c r="U445" s="188">
        <v>51</v>
      </c>
      <c r="V445" s="179" t="s">
        <v>1704</v>
      </c>
      <c r="W445" s="187" t="s">
        <v>2580</v>
      </c>
      <c r="X445" s="189">
        <v>95860000</v>
      </c>
      <c r="Y445" s="190"/>
      <c r="Z445" s="210">
        <v>14650334000115</v>
      </c>
      <c r="AA445" s="217"/>
      <c r="AB445" s="218"/>
      <c r="AC445" s="218"/>
      <c r="AD445" s="218"/>
      <c r="AE445" s="218"/>
      <c r="AF445" s="219"/>
      <c r="AG445" s="218"/>
      <c r="AH445" s="218"/>
      <c r="AI445" s="219" t="s">
        <v>3257</v>
      </c>
      <c r="AJ445" s="218"/>
      <c r="AK445" s="218"/>
      <c r="AL445" s="218"/>
      <c r="AM445" s="218"/>
      <c r="AN445" s="230">
        <f t="shared" si="19"/>
        <v>133.5</v>
      </c>
      <c r="AO445" s="220">
        <v>213.8275006086522</v>
      </c>
      <c r="AP445" s="226">
        <f t="shared" si="20"/>
        <v>44.5</v>
      </c>
      <c r="AQ445" s="227">
        <v>89</v>
      </c>
    </row>
    <row r="446" spans="1:43" ht="17.25">
      <c r="A446" s="160" t="s">
        <v>3352</v>
      </c>
      <c r="B446" s="161">
        <v>432132</v>
      </c>
      <c r="C446" s="162">
        <v>0.3261473086356767</v>
      </c>
      <c r="D446" s="163">
        <v>3030</v>
      </c>
      <c r="E446" s="164">
        <v>0.0015712120014153947</v>
      </c>
      <c r="F446" s="165">
        <v>2653.061224489796</v>
      </c>
      <c r="G446" s="169">
        <f>B_DADOS1!$B$4*B_DADOS!E446</f>
        <v>3770.9088033969474</v>
      </c>
      <c r="H446" s="178">
        <f t="shared" si="18"/>
        <v>6423.970027886744</v>
      </c>
      <c r="I446" s="179" t="s">
        <v>2803</v>
      </c>
      <c r="J446" s="222" t="s">
        <v>4714</v>
      </c>
      <c r="K446" s="181" t="s">
        <v>4153</v>
      </c>
      <c r="L446" s="182" t="s">
        <v>3787</v>
      </c>
      <c r="M446" s="182" t="s">
        <v>2581</v>
      </c>
      <c r="N446" s="182" t="s">
        <v>2582</v>
      </c>
      <c r="O446" s="183" t="s">
        <v>2583</v>
      </c>
      <c r="P446" s="184" t="s">
        <v>104</v>
      </c>
      <c r="Q446" s="185" t="s">
        <v>2337</v>
      </c>
      <c r="R446" s="186">
        <v>1424</v>
      </c>
      <c r="S446" s="187" t="s">
        <v>3276</v>
      </c>
      <c r="T446" s="187" t="s">
        <v>3255</v>
      </c>
      <c r="U446" s="188">
        <v>55</v>
      </c>
      <c r="V446" s="179" t="s">
        <v>1705</v>
      </c>
      <c r="W446" s="187" t="s">
        <v>2583</v>
      </c>
      <c r="X446" s="189">
        <v>98410000</v>
      </c>
      <c r="Y446" s="190"/>
      <c r="Z446" s="210">
        <v>13526212000159</v>
      </c>
      <c r="AA446" s="217"/>
      <c r="AB446" s="218"/>
      <c r="AC446" s="218"/>
      <c r="AD446" s="218"/>
      <c r="AE446" s="218"/>
      <c r="AF446" s="219"/>
      <c r="AG446" s="218"/>
      <c r="AH446" s="218"/>
      <c r="AI446" s="219" t="s">
        <v>3257</v>
      </c>
      <c r="AJ446" s="218"/>
      <c r="AK446" s="218"/>
      <c r="AL446" s="218"/>
      <c r="AM446" s="218"/>
      <c r="AN446" s="230">
        <f t="shared" si="19"/>
        <v>111</v>
      </c>
      <c r="AO446" s="220">
        <v>177.07605168677784</v>
      </c>
      <c r="AP446" s="226">
        <f t="shared" si="20"/>
        <v>37</v>
      </c>
      <c r="AQ446" s="227">
        <v>74</v>
      </c>
    </row>
    <row r="447" spans="1:43" ht="17.25">
      <c r="A447" s="160" t="s">
        <v>3353</v>
      </c>
      <c r="B447" s="161">
        <v>432135</v>
      </c>
      <c r="C447" s="162">
        <v>0.41326545013145516</v>
      </c>
      <c r="D447" s="163">
        <v>5528</v>
      </c>
      <c r="E447" s="164">
        <v>0.002178807684821047</v>
      </c>
      <c r="F447" s="165">
        <v>2653.061224489796</v>
      </c>
      <c r="G447" s="169">
        <f>B_DADOS1!$B$4*B_DADOS!E447</f>
        <v>5229.138443570513</v>
      </c>
      <c r="H447" s="178">
        <f t="shared" si="18"/>
        <v>7882.19966806031</v>
      </c>
      <c r="I447" s="179" t="s">
        <v>2804</v>
      </c>
      <c r="J447" s="222" t="s">
        <v>4715</v>
      </c>
      <c r="K447" s="181" t="s">
        <v>4154</v>
      </c>
      <c r="L447" s="182" t="s">
        <v>3788</v>
      </c>
      <c r="M447" s="182" t="s">
        <v>2584</v>
      </c>
      <c r="N447" s="182" t="s">
        <v>2585</v>
      </c>
      <c r="O447" s="183" t="s">
        <v>2586</v>
      </c>
      <c r="P447" s="184" t="s">
        <v>104</v>
      </c>
      <c r="Q447" s="185" t="s">
        <v>2338</v>
      </c>
      <c r="R447" s="186">
        <v>201</v>
      </c>
      <c r="S447" s="187" t="s">
        <v>3258</v>
      </c>
      <c r="T447" s="187" t="s">
        <v>3255</v>
      </c>
      <c r="U447" s="188">
        <v>51</v>
      </c>
      <c r="V447" s="179" t="s">
        <v>1706</v>
      </c>
      <c r="W447" s="187" t="s">
        <v>2586</v>
      </c>
      <c r="X447" s="189">
        <v>96290000</v>
      </c>
      <c r="Y447" s="190"/>
      <c r="Z447" s="210">
        <v>13727685000114</v>
      </c>
      <c r="AA447" s="217"/>
      <c r="AB447" s="218"/>
      <c r="AC447" s="218"/>
      <c r="AD447" s="218"/>
      <c r="AE447" s="218"/>
      <c r="AF447" s="219"/>
      <c r="AG447" s="218"/>
      <c r="AH447" s="218"/>
      <c r="AI447" s="219" t="s">
        <v>3257</v>
      </c>
      <c r="AJ447" s="218"/>
      <c r="AK447" s="218"/>
      <c r="AL447" s="218"/>
      <c r="AM447" s="218"/>
      <c r="AN447" s="230">
        <f t="shared" si="19"/>
        <v>145.5</v>
      </c>
      <c r="AO447" s="220">
        <v>231.84329942848592</v>
      </c>
      <c r="AP447" s="226">
        <f t="shared" si="20"/>
        <v>48.5</v>
      </c>
      <c r="AQ447" s="227">
        <v>97</v>
      </c>
    </row>
    <row r="448" spans="1:43" ht="17.25">
      <c r="A448" s="160" t="s">
        <v>3354</v>
      </c>
      <c r="B448" s="161">
        <v>432140</v>
      </c>
      <c r="C448" s="162">
        <v>0.3951004704056994</v>
      </c>
      <c r="D448" s="163">
        <v>14268</v>
      </c>
      <c r="E448" s="164">
        <v>0.0024014116114590123</v>
      </c>
      <c r="F448" s="165">
        <v>2653.061224489796</v>
      </c>
      <c r="G448" s="169">
        <f>B_DADOS1!$B$4*B_DADOS!E448</f>
        <v>5763.387867501629</v>
      </c>
      <c r="H448" s="178">
        <f t="shared" si="18"/>
        <v>8416.449091991426</v>
      </c>
      <c r="I448" s="179" t="s">
        <v>2805</v>
      </c>
      <c r="J448" s="222" t="s">
        <v>4716</v>
      </c>
      <c r="K448" s="181" t="s">
        <v>4153</v>
      </c>
      <c r="L448" s="182" t="s">
        <v>3789</v>
      </c>
      <c r="M448" s="182" t="s">
        <v>2587</v>
      </c>
      <c r="N448" s="182" t="s">
        <v>2588</v>
      </c>
      <c r="O448" s="183" t="s">
        <v>2589</v>
      </c>
      <c r="P448" s="184" t="s">
        <v>104</v>
      </c>
      <c r="Q448" s="185" t="s">
        <v>2339</v>
      </c>
      <c r="R448" s="186">
        <v>23</v>
      </c>
      <c r="S448" s="187" t="s">
        <v>3258</v>
      </c>
      <c r="T448" s="187" t="s">
        <v>3255</v>
      </c>
      <c r="U448" s="188">
        <v>55</v>
      </c>
      <c r="V448" s="179" t="s">
        <v>1707</v>
      </c>
      <c r="W448" s="187" t="s">
        <v>2589</v>
      </c>
      <c r="X448" s="189">
        <v>98500000</v>
      </c>
      <c r="Y448" s="190"/>
      <c r="Z448" s="210">
        <v>14296496000105</v>
      </c>
      <c r="AA448" s="217"/>
      <c r="AB448" s="218"/>
      <c r="AC448" s="218"/>
      <c r="AD448" s="218"/>
      <c r="AE448" s="218"/>
      <c r="AF448" s="219"/>
      <c r="AG448" s="218"/>
      <c r="AH448" s="218"/>
      <c r="AI448" s="219" t="s">
        <v>3257</v>
      </c>
      <c r="AJ448" s="218"/>
      <c r="AK448" s="218"/>
      <c r="AL448" s="218"/>
      <c r="AM448" s="218"/>
      <c r="AN448" s="230">
        <f t="shared" si="19"/>
        <v>184.5</v>
      </c>
      <c r="AO448" s="220">
        <v>296.1710953254846</v>
      </c>
      <c r="AP448" s="226">
        <f t="shared" si="20"/>
        <v>61.5</v>
      </c>
      <c r="AQ448" s="227">
        <v>123</v>
      </c>
    </row>
    <row r="449" spans="1:43" ht="17.25">
      <c r="A449" s="160" t="s">
        <v>3355</v>
      </c>
      <c r="B449" s="161">
        <v>432143</v>
      </c>
      <c r="C449" s="162">
        <v>0.4037144116496358</v>
      </c>
      <c r="D449" s="163">
        <v>10898</v>
      </c>
      <c r="E449" s="164">
        <v>0.00235657283918166</v>
      </c>
      <c r="F449" s="165">
        <v>2653.061224489796</v>
      </c>
      <c r="G449" s="169">
        <f>B_DADOS1!$B$4*B_DADOS!E449</f>
        <v>5655.774814035984</v>
      </c>
      <c r="H449" s="178">
        <f t="shared" si="18"/>
        <v>8308.83603852578</v>
      </c>
      <c r="I449" s="179" t="s">
        <v>2806</v>
      </c>
      <c r="J449" s="222" t="s">
        <v>4717</v>
      </c>
      <c r="K449" s="181" t="s">
        <v>4154</v>
      </c>
      <c r="L449" s="182" t="s">
        <v>3790</v>
      </c>
      <c r="M449" s="182" t="s">
        <v>2590</v>
      </c>
      <c r="N449" s="182" t="s">
        <v>2591</v>
      </c>
      <c r="O449" s="183" t="s">
        <v>2592</v>
      </c>
      <c r="P449" s="184" t="s">
        <v>104</v>
      </c>
      <c r="Q449" s="185" t="s">
        <v>2340</v>
      </c>
      <c r="R449" s="186">
        <v>500</v>
      </c>
      <c r="S449" s="187" t="s">
        <v>3258</v>
      </c>
      <c r="T449" s="187" t="s">
        <v>3255</v>
      </c>
      <c r="U449" s="188">
        <v>51</v>
      </c>
      <c r="V449" s="179" t="s">
        <v>1708</v>
      </c>
      <c r="W449" s="187" t="s">
        <v>2592</v>
      </c>
      <c r="X449" s="189">
        <v>95535000</v>
      </c>
      <c r="Y449" s="190"/>
      <c r="Z449" s="210">
        <v>14328367000143</v>
      </c>
      <c r="AA449" s="217"/>
      <c r="AB449" s="218"/>
      <c r="AC449" s="218"/>
      <c r="AD449" s="218"/>
      <c r="AE449" s="218"/>
      <c r="AF449" s="219"/>
      <c r="AG449" s="218"/>
      <c r="AH449" s="218"/>
      <c r="AI449" s="219" t="s">
        <v>3257</v>
      </c>
      <c r="AJ449" s="218"/>
      <c r="AK449" s="218"/>
      <c r="AL449" s="218"/>
      <c r="AM449" s="218"/>
      <c r="AN449" s="230">
        <f t="shared" si="19"/>
        <v>132</v>
      </c>
      <c r="AO449" s="220">
        <v>212.37112349342203</v>
      </c>
      <c r="AP449" s="226">
        <f t="shared" si="20"/>
        <v>44</v>
      </c>
      <c r="AQ449" s="227">
        <v>88</v>
      </c>
    </row>
    <row r="450" spans="1:43" ht="17.25">
      <c r="A450" s="160" t="s">
        <v>3356</v>
      </c>
      <c r="B450" s="161">
        <v>432145</v>
      </c>
      <c r="C450" s="162">
        <v>0.281712847263892</v>
      </c>
      <c r="D450" s="163">
        <v>30986</v>
      </c>
      <c r="E450" s="164">
        <v>0.001923472913480655</v>
      </c>
      <c r="F450" s="165">
        <v>2653.061224489796</v>
      </c>
      <c r="G450" s="169">
        <f>B_DADOS1!$B$4*B_DADOS!E450</f>
        <v>4616.334992353572</v>
      </c>
      <c r="H450" s="178">
        <f t="shared" si="18"/>
        <v>7269.396216843368</v>
      </c>
      <c r="I450" s="179" t="s">
        <v>4719</v>
      </c>
      <c r="J450" s="222" t="s">
        <v>4718</v>
      </c>
      <c r="K450" s="181" t="s">
        <v>4154</v>
      </c>
      <c r="L450" s="182" t="s">
        <v>3791</v>
      </c>
      <c r="M450" s="182" t="s">
        <v>2593</v>
      </c>
      <c r="N450" s="182" t="s">
        <v>2594</v>
      </c>
      <c r="O450" s="183" t="s">
        <v>2595</v>
      </c>
      <c r="P450" s="184" t="s">
        <v>104</v>
      </c>
      <c r="Q450" s="185" t="s">
        <v>2341</v>
      </c>
      <c r="R450" s="186">
        <v>878</v>
      </c>
      <c r="S450" s="187" t="s">
        <v>3258</v>
      </c>
      <c r="T450" s="187" t="s">
        <v>3281</v>
      </c>
      <c r="U450" s="188">
        <v>51</v>
      </c>
      <c r="V450" s="179" t="s">
        <v>1709</v>
      </c>
      <c r="W450" s="187" t="s">
        <v>2595</v>
      </c>
      <c r="X450" s="189">
        <v>95890000</v>
      </c>
      <c r="Y450" s="190"/>
      <c r="Z450" s="210">
        <v>14334059000120</v>
      </c>
      <c r="AA450" s="217"/>
      <c r="AB450" s="218"/>
      <c r="AC450" s="218"/>
      <c r="AD450" s="218"/>
      <c r="AE450" s="218"/>
      <c r="AF450" s="219"/>
      <c r="AG450" s="218"/>
      <c r="AH450" s="218"/>
      <c r="AI450" s="219" t="s">
        <v>3257</v>
      </c>
      <c r="AJ450" s="218"/>
      <c r="AK450" s="218"/>
      <c r="AL450" s="218"/>
      <c r="AM450" s="218"/>
      <c r="AN450" s="230">
        <f t="shared" si="19"/>
        <v>297</v>
      </c>
      <c r="AO450" s="220">
        <v>158.26270919623425</v>
      </c>
      <c r="AP450" s="226">
        <f t="shared" si="20"/>
        <v>99</v>
      </c>
      <c r="AQ450" s="228">
        <v>198</v>
      </c>
    </row>
    <row r="451" spans="1:43" ht="17.25">
      <c r="A451" s="160" t="s">
        <v>3357</v>
      </c>
      <c r="B451" s="161">
        <v>432146</v>
      </c>
      <c r="C451" s="162">
        <v>0.3263948113555914</v>
      </c>
      <c r="D451" s="163">
        <v>2855</v>
      </c>
      <c r="E451" s="164">
        <v>0.001558435230666157</v>
      </c>
      <c r="F451" s="165">
        <v>2653.061224489796</v>
      </c>
      <c r="G451" s="169">
        <f>B_DADOS1!$B$4*B_DADOS!E451</f>
        <v>3740.2445535987767</v>
      </c>
      <c r="H451" s="178">
        <f aca="true" t="shared" si="21" ref="H451:H499">F451+G451</f>
        <v>6393.305778088573</v>
      </c>
      <c r="I451" s="179" t="s">
        <v>2807</v>
      </c>
      <c r="J451" s="222" t="s">
        <v>4720</v>
      </c>
      <c r="K451" s="181" t="s">
        <v>4152</v>
      </c>
      <c r="L451" s="182" t="s">
        <v>3792</v>
      </c>
      <c r="M451" s="182" t="s">
        <v>2596</v>
      </c>
      <c r="N451" s="182" t="s">
        <v>2597</v>
      </c>
      <c r="O451" s="183" t="s">
        <v>2598</v>
      </c>
      <c r="P451" s="184" t="s">
        <v>104</v>
      </c>
      <c r="Q451" s="185" t="s">
        <v>2342</v>
      </c>
      <c r="R451" s="186">
        <v>136</v>
      </c>
      <c r="S451" s="187" t="s">
        <v>1466</v>
      </c>
      <c r="T451" s="187" t="s">
        <v>2599</v>
      </c>
      <c r="U451" s="188">
        <v>54</v>
      </c>
      <c r="V451" s="179" t="s">
        <v>1710</v>
      </c>
      <c r="W451" s="187" t="s">
        <v>2598</v>
      </c>
      <c r="X451" s="189">
        <v>99345000</v>
      </c>
      <c r="Y451" s="190"/>
      <c r="Z451" s="210">
        <v>14310578000159</v>
      </c>
      <c r="AA451" s="217"/>
      <c r="AB451" s="218"/>
      <c r="AC451" s="218"/>
      <c r="AD451" s="218"/>
      <c r="AE451" s="218"/>
      <c r="AF451" s="219"/>
      <c r="AG451" s="218"/>
      <c r="AH451" s="218"/>
      <c r="AI451" s="219" t="s">
        <v>3257</v>
      </c>
      <c r="AJ451" s="218"/>
      <c r="AK451" s="218"/>
      <c r="AL451" s="218"/>
      <c r="AM451" s="218"/>
      <c r="AN451" s="230">
        <f t="shared" si="19"/>
        <v>106.5</v>
      </c>
      <c r="AO451" s="220">
        <v>170.45283893800357</v>
      </c>
      <c r="AP451" s="226">
        <f t="shared" si="20"/>
        <v>35.5</v>
      </c>
      <c r="AQ451" s="227">
        <v>71</v>
      </c>
    </row>
    <row r="452" spans="1:43" ht="17.25">
      <c r="A452" s="160" t="s">
        <v>3358</v>
      </c>
      <c r="B452" s="161">
        <v>432147</v>
      </c>
      <c r="C452" s="162">
        <v>0.35509452455277496</v>
      </c>
      <c r="D452" s="163">
        <v>6003</v>
      </c>
      <c r="E452" s="164">
        <v>0.001895412854106339</v>
      </c>
      <c r="F452" s="165">
        <v>2653.061224489796</v>
      </c>
      <c r="G452" s="169">
        <f>B_DADOS1!$B$4*B_DADOS!E452</f>
        <v>4548.990849855214</v>
      </c>
      <c r="H452" s="178">
        <f t="shared" si="21"/>
        <v>7202.052074345011</v>
      </c>
      <c r="I452" s="179" t="s">
        <v>2808</v>
      </c>
      <c r="J452" s="222" t="s">
        <v>4721</v>
      </c>
      <c r="K452" s="181" t="s">
        <v>4153</v>
      </c>
      <c r="L452" s="182" t="s">
        <v>3793</v>
      </c>
      <c r="M452" s="182" t="s">
        <v>2600</v>
      </c>
      <c r="N452" s="182" t="s">
        <v>2601</v>
      </c>
      <c r="O452" s="183" t="s">
        <v>2602</v>
      </c>
      <c r="P452" s="184" t="s">
        <v>104</v>
      </c>
      <c r="Q452" s="185" t="s">
        <v>2343</v>
      </c>
      <c r="R452" s="186">
        <v>303</v>
      </c>
      <c r="S452" s="187" t="s">
        <v>2080</v>
      </c>
      <c r="T452" s="187" t="s">
        <v>3255</v>
      </c>
      <c r="U452" s="188">
        <v>55</v>
      </c>
      <c r="V452" s="179" t="s">
        <v>1711</v>
      </c>
      <c r="W452" s="187" t="s">
        <v>2602</v>
      </c>
      <c r="X452" s="189">
        <v>98680000</v>
      </c>
      <c r="Y452" s="190"/>
      <c r="Z452" s="210">
        <v>14795358000162</v>
      </c>
      <c r="AA452" s="217"/>
      <c r="AB452" s="218"/>
      <c r="AC452" s="218"/>
      <c r="AD452" s="218"/>
      <c r="AE452" s="218"/>
      <c r="AF452" s="219"/>
      <c r="AG452" s="218"/>
      <c r="AH452" s="218"/>
      <c r="AI452" s="219" t="s">
        <v>3257</v>
      </c>
      <c r="AJ452" s="218"/>
      <c r="AK452" s="218"/>
      <c r="AL452" s="218"/>
      <c r="AM452" s="218"/>
      <c r="AN452" s="230">
        <f aca="true" t="shared" si="22" ref="AN452:AN499">AP452+AQ452</f>
        <v>141</v>
      </c>
      <c r="AO452" s="220">
        <v>225.71468212830752</v>
      </c>
      <c r="AP452" s="226">
        <f aca="true" t="shared" si="23" ref="AP452:AP499">AQ452*50%</f>
        <v>47</v>
      </c>
      <c r="AQ452" s="227">
        <v>94</v>
      </c>
    </row>
    <row r="453" spans="1:43" ht="17.25">
      <c r="A453" s="160" t="s">
        <v>3359</v>
      </c>
      <c r="B453" s="161">
        <v>432149</v>
      </c>
      <c r="C453" s="162">
        <v>0.33597056261906577</v>
      </c>
      <c r="D453" s="163">
        <v>2658</v>
      </c>
      <c r="E453" s="164">
        <v>0.0015870443653981405</v>
      </c>
      <c r="F453" s="165">
        <v>2653.061224489796</v>
      </c>
      <c r="G453" s="169">
        <f>B_DADOS1!$B$4*B_DADOS!E453</f>
        <v>3808.906476955537</v>
      </c>
      <c r="H453" s="178">
        <f t="shared" si="21"/>
        <v>6461.967701445334</v>
      </c>
      <c r="I453" s="179" t="s">
        <v>2809</v>
      </c>
      <c r="J453" s="222" t="s">
        <v>4722</v>
      </c>
      <c r="K453" s="181" t="s">
        <v>4153</v>
      </c>
      <c r="L453" s="182" t="s">
        <v>3794</v>
      </c>
      <c r="M453" s="182" t="s">
        <v>2603</v>
      </c>
      <c r="N453" s="182" t="s">
        <v>2604</v>
      </c>
      <c r="O453" s="183"/>
      <c r="P453" s="184" t="s">
        <v>104</v>
      </c>
      <c r="Q453" s="185"/>
      <c r="R453" s="186"/>
      <c r="S453" s="187"/>
      <c r="T453" s="187"/>
      <c r="U453" s="188"/>
      <c r="V453" s="179" t="s">
        <v>3412</v>
      </c>
      <c r="W453" s="187"/>
      <c r="X453" s="189"/>
      <c r="Y453" s="190"/>
      <c r="Z453" s="210"/>
      <c r="AA453" s="217"/>
      <c r="AB453" s="218"/>
      <c r="AC453" s="218"/>
      <c r="AD453" s="218"/>
      <c r="AE453" s="218"/>
      <c r="AF453" s="219"/>
      <c r="AG453" s="218"/>
      <c r="AH453" s="218"/>
      <c r="AI453" s="219"/>
      <c r="AJ453" s="218"/>
      <c r="AK453" s="218"/>
      <c r="AL453" s="218"/>
      <c r="AM453" s="218"/>
      <c r="AN453" s="230">
        <f t="shared" si="22"/>
        <v>99</v>
      </c>
      <c r="AO453" s="220">
        <v>159.41453570042074</v>
      </c>
      <c r="AP453" s="226">
        <f t="shared" si="23"/>
        <v>33</v>
      </c>
      <c r="AQ453" s="227">
        <v>66</v>
      </c>
    </row>
    <row r="454" spans="1:43" ht="17.25">
      <c r="A454" s="160" t="s">
        <v>3360</v>
      </c>
      <c r="B454" s="161">
        <v>432150</v>
      </c>
      <c r="C454" s="162">
        <v>0.34512736188201826</v>
      </c>
      <c r="D454" s="163">
        <v>37833</v>
      </c>
      <c r="E454" s="164">
        <v>0.0024280890096376536</v>
      </c>
      <c r="F454" s="165">
        <v>2653.061224489796</v>
      </c>
      <c r="G454" s="169">
        <f>B_DADOS1!$B$4*B_DADOS!E454</f>
        <v>5827.413623130368</v>
      </c>
      <c r="H454" s="178">
        <f t="shared" si="21"/>
        <v>8480.474847620164</v>
      </c>
      <c r="I454" s="179" t="s">
        <v>2810</v>
      </c>
      <c r="J454" s="222" t="s">
        <v>4729</v>
      </c>
      <c r="K454" s="181" t="s">
        <v>4154</v>
      </c>
      <c r="L454" s="182" t="s">
        <v>32</v>
      </c>
      <c r="M454" s="182" t="s">
        <v>2605</v>
      </c>
      <c r="N454" s="182" t="s">
        <v>2606</v>
      </c>
      <c r="O454" s="183" t="s">
        <v>2607</v>
      </c>
      <c r="P454" s="184" t="s">
        <v>104</v>
      </c>
      <c r="Q454" s="185" t="s">
        <v>2344</v>
      </c>
      <c r="R454" s="186">
        <v>707</v>
      </c>
      <c r="S454" s="187" t="s">
        <v>3265</v>
      </c>
      <c r="T454" s="187" t="s">
        <v>3255</v>
      </c>
      <c r="U454" s="188">
        <v>51</v>
      </c>
      <c r="V454" s="179" t="s">
        <v>1712</v>
      </c>
      <c r="W454" s="187" t="s">
        <v>2607</v>
      </c>
      <c r="X454" s="189">
        <v>95560000</v>
      </c>
      <c r="Y454" s="190"/>
      <c r="Z454" s="210">
        <v>13605791000125</v>
      </c>
      <c r="AA454" s="217"/>
      <c r="AB454" s="218"/>
      <c r="AC454" s="218"/>
      <c r="AD454" s="218"/>
      <c r="AE454" s="218"/>
      <c r="AF454" s="219"/>
      <c r="AG454" s="218"/>
      <c r="AH454" s="218"/>
      <c r="AI454" s="219" t="s">
        <v>3257</v>
      </c>
      <c r="AJ454" s="218"/>
      <c r="AK454" s="218"/>
      <c r="AL454" s="218"/>
      <c r="AM454" s="218"/>
      <c r="AN454" s="230">
        <f t="shared" si="22"/>
        <v>160.5</v>
      </c>
      <c r="AO454" s="220">
        <v>257.9878481126431</v>
      </c>
      <c r="AP454" s="226">
        <f t="shared" si="23"/>
        <v>53.5</v>
      </c>
      <c r="AQ454" s="227">
        <v>107</v>
      </c>
    </row>
    <row r="455" spans="1:43" ht="17.25">
      <c r="A455" s="160" t="s">
        <v>3361</v>
      </c>
      <c r="B455" s="161">
        <v>432160</v>
      </c>
      <c r="C455" s="162">
        <v>0.49236964324252114</v>
      </c>
      <c r="D455" s="163">
        <v>48498</v>
      </c>
      <c r="E455" s="164">
        <v>0.0035954598025064502</v>
      </c>
      <c r="F455" s="165">
        <v>2653.061224489796</v>
      </c>
      <c r="G455" s="169">
        <f>B_DADOS1!$B$4*B_DADOS!E455</f>
        <v>8629.10352601548</v>
      </c>
      <c r="H455" s="178">
        <f t="shared" si="21"/>
        <v>11282.164750505277</v>
      </c>
      <c r="I455" s="179" t="s">
        <v>2811</v>
      </c>
      <c r="J455" s="222" t="s">
        <v>4723</v>
      </c>
      <c r="K455" s="181" t="s">
        <v>4154</v>
      </c>
      <c r="L455" s="182" t="s">
        <v>33</v>
      </c>
      <c r="M455" s="182" t="s">
        <v>2608</v>
      </c>
      <c r="N455" s="182" t="s">
        <v>2609</v>
      </c>
      <c r="O455" s="183" t="s">
        <v>2610</v>
      </c>
      <c r="P455" s="184" t="s">
        <v>104</v>
      </c>
      <c r="Q455" s="185" t="s">
        <v>2345</v>
      </c>
      <c r="R455" s="186">
        <v>346</v>
      </c>
      <c r="S455" s="187"/>
      <c r="T455" s="187" t="s">
        <v>3255</v>
      </c>
      <c r="U455" s="188">
        <v>51</v>
      </c>
      <c r="V455" s="179" t="s">
        <v>1713</v>
      </c>
      <c r="W455" s="187" t="s">
        <v>2610</v>
      </c>
      <c r="X455" s="189">
        <v>95590000</v>
      </c>
      <c r="Y455" s="190"/>
      <c r="Z455" s="210">
        <v>14798289000140</v>
      </c>
      <c r="AA455" s="217"/>
      <c r="AB455" s="218"/>
      <c r="AC455" s="218"/>
      <c r="AD455" s="218"/>
      <c r="AE455" s="218"/>
      <c r="AF455" s="219"/>
      <c r="AG455" s="218"/>
      <c r="AH455" s="218"/>
      <c r="AI455" s="219" t="s">
        <v>3257</v>
      </c>
      <c r="AJ455" s="218"/>
      <c r="AK455" s="218"/>
      <c r="AL455" s="218"/>
      <c r="AM455" s="218"/>
      <c r="AN455" s="230">
        <f t="shared" si="22"/>
        <v>165</v>
      </c>
      <c r="AO455" s="220">
        <v>262.96120893978906</v>
      </c>
      <c r="AP455" s="226">
        <f t="shared" si="23"/>
        <v>55</v>
      </c>
      <c r="AQ455" s="227">
        <v>110</v>
      </c>
    </row>
    <row r="456" spans="1:43" ht="17.25">
      <c r="A456" s="160" t="s">
        <v>3362</v>
      </c>
      <c r="B456" s="161">
        <v>432162</v>
      </c>
      <c r="C456" s="162">
        <v>0.2870450691845619</v>
      </c>
      <c r="D456" s="163">
        <v>2335</v>
      </c>
      <c r="E456" s="164">
        <v>0.001329834874926319</v>
      </c>
      <c r="F456" s="165">
        <v>2653.061224489796</v>
      </c>
      <c r="G456" s="169">
        <f>B_DADOS1!$B$4*B_DADOS!E456</f>
        <v>3191.6036998231652</v>
      </c>
      <c r="H456" s="178">
        <f t="shared" si="21"/>
        <v>5844.664924312961</v>
      </c>
      <c r="I456" s="179" t="s">
        <v>2812</v>
      </c>
      <c r="J456" s="222" t="s">
        <v>4724</v>
      </c>
      <c r="K456" s="181" t="s">
        <v>4154</v>
      </c>
      <c r="L456" s="182" t="s">
        <v>34</v>
      </c>
      <c r="M456" s="182" t="s">
        <v>2611</v>
      </c>
      <c r="N456" s="182" t="s">
        <v>2612</v>
      </c>
      <c r="O456" s="183" t="s">
        <v>2613</v>
      </c>
      <c r="P456" s="184" t="s">
        <v>104</v>
      </c>
      <c r="Q456" s="185" t="s">
        <v>2346</v>
      </c>
      <c r="R456" s="186">
        <v>573</v>
      </c>
      <c r="S456" s="187" t="s">
        <v>3258</v>
      </c>
      <c r="T456" s="187" t="s">
        <v>3255</v>
      </c>
      <c r="U456" s="188">
        <v>51</v>
      </c>
      <c r="V456" s="179" t="s">
        <v>1714</v>
      </c>
      <c r="W456" s="187" t="s">
        <v>2613</v>
      </c>
      <c r="X456" s="189">
        <v>95948000</v>
      </c>
      <c r="Y456" s="190"/>
      <c r="Z456" s="210">
        <v>14801766000180</v>
      </c>
      <c r="AA456" s="217"/>
      <c r="AB456" s="218"/>
      <c r="AC456" s="218"/>
      <c r="AD456" s="218"/>
      <c r="AE456" s="218"/>
      <c r="AF456" s="219"/>
      <c r="AG456" s="218"/>
      <c r="AH456" s="218"/>
      <c r="AI456" s="219" t="s">
        <v>3257</v>
      </c>
      <c r="AJ456" s="218"/>
      <c r="AK456" s="218"/>
      <c r="AL456" s="218"/>
      <c r="AM456" s="218"/>
      <c r="AN456" s="230">
        <f t="shared" si="22"/>
        <v>109.5</v>
      </c>
      <c r="AO456" s="220">
        <v>175.20385094982308</v>
      </c>
      <c r="AP456" s="226">
        <f t="shared" si="23"/>
        <v>36.5</v>
      </c>
      <c r="AQ456" s="227">
        <v>73</v>
      </c>
    </row>
    <row r="457" spans="1:43" ht="17.25">
      <c r="A457" s="160" t="s">
        <v>3363</v>
      </c>
      <c r="B457" s="161">
        <v>432163</v>
      </c>
      <c r="C457" s="162">
        <v>0.179874599776158</v>
      </c>
      <c r="D457" s="163">
        <v>2771</v>
      </c>
      <c r="E457" s="164">
        <v>0.0008550074794628744</v>
      </c>
      <c r="F457" s="165">
        <v>2653.061224489796</v>
      </c>
      <c r="G457" s="169">
        <f>B_DADOS1!$B$4*B_DADOS!E457</f>
        <v>2052.0179507108987</v>
      </c>
      <c r="H457" s="178">
        <f t="shared" si="21"/>
        <v>4705.079175200695</v>
      </c>
      <c r="I457" s="179" t="s">
        <v>2813</v>
      </c>
      <c r="J457" s="222" t="s">
        <v>2614</v>
      </c>
      <c r="K457" s="181" t="s">
        <v>4152</v>
      </c>
      <c r="L457" s="182" t="s">
        <v>35</v>
      </c>
      <c r="M457" s="182" t="s">
        <v>2615</v>
      </c>
      <c r="N457" s="182" t="s">
        <v>2616</v>
      </c>
      <c r="O457" s="183" t="s">
        <v>2617</v>
      </c>
      <c r="P457" s="184" t="s">
        <v>104</v>
      </c>
      <c r="Q457" s="185" t="s">
        <v>2347</v>
      </c>
      <c r="R457" s="186">
        <v>155</v>
      </c>
      <c r="S457" s="187" t="s">
        <v>3258</v>
      </c>
      <c r="T457" s="187" t="s">
        <v>3255</v>
      </c>
      <c r="U457" s="188">
        <v>54</v>
      </c>
      <c r="V457" s="179" t="s">
        <v>1715</v>
      </c>
      <c r="W457" s="187" t="s">
        <v>2617</v>
      </c>
      <c r="X457" s="189">
        <v>99725000</v>
      </c>
      <c r="Y457" s="190"/>
      <c r="Z457" s="210">
        <v>13640615000124</v>
      </c>
      <c r="AA457" s="217"/>
      <c r="AB457" s="218"/>
      <c r="AC457" s="218"/>
      <c r="AD457" s="218"/>
      <c r="AE457" s="218"/>
      <c r="AF457" s="219"/>
      <c r="AG457" s="218"/>
      <c r="AH457" s="218"/>
      <c r="AI457" s="219" t="s">
        <v>3257</v>
      </c>
      <c r="AJ457" s="218"/>
      <c r="AK457" s="218"/>
      <c r="AL457" s="218"/>
      <c r="AM457" s="218"/>
      <c r="AN457" s="230">
        <f t="shared" si="22"/>
        <v>73.5</v>
      </c>
      <c r="AO457" s="220">
        <v>118.65259092151831</v>
      </c>
      <c r="AP457" s="226">
        <f t="shared" si="23"/>
        <v>24.5</v>
      </c>
      <c r="AQ457" s="227">
        <v>49</v>
      </c>
    </row>
    <row r="458" spans="1:43" ht="17.25">
      <c r="A458" s="160" t="s">
        <v>3364</v>
      </c>
      <c r="B458" s="161">
        <v>432166</v>
      </c>
      <c r="C458" s="162">
        <v>0.3597175820038924</v>
      </c>
      <c r="D458" s="163">
        <v>10817</v>
      </c>
      <c r="E458" s="164">
        <v>0.0020974049290398817</v>
      </c>
      <c r="F458" s="165">
        <v>2653.061224489796</v>
      </c>
      <c r="G458" s="169">
        <f>B_DADOS1!$B$4*B_DADOS!E458</f>
        <v>5033.771829695716</v>
      </c>
      <c r="H458" s="178">
        <f t="shared" si="21"/>
        <v>7686.833054185512</v>
      </c>
      <c r="I458" s="179" t="s">
        <v>2814</v>
      </c>
      <c r="J458" s="222" t="s">
        <v>4725</v>
      </c>
      <c r="K458" s="181" t="s">
        <v>4154</v>
      </c>
      <c r="L458" s="182" t="s">
        <v>36</v>
      </c>
      <c r="M458" s="182" t="s">
        <v>2618</v>
      </c>
      <c r="N458" s="182" t="s">
        <v>2619</v>
      </c>
      <c r="O458" s="183" t="s">
        <v>2620</v>
      </c>
      <c r="P458" s="184" t="s">
        <v>104</v>
      </c>
      <c r="Q458" s="185" t="s">
        <v>2348</v>
      </c>
      <c r="R458" s="186">
        <v>985</v>
      </c>
      <c r="S458" s="187" t="s">
        <v>3258</v>
      </c>
      <c r="T458" s="187" t="s">
        <v>3255</v>
      </c>
      <c r="U458" s="188">
        <v>51</v>
      </c>
      <c r="V458" s="179" t="s">
        <v>1716</v>
      </c>
      <c r="W458" s="187" t="s">
        <v>2620</v>
      </c>
      <c r="X458" s="189">
        <v>95580000</v>
      </c>
      <c r="Y458" s="190"/>
      <c r="Z458" s="210">
        <v>13764665000113</v>
      </c>
      <c r="AA458" s="217"/>
      <c r="AB458" s="218"/>
      <c r="AC458" s="218"/>
      <c r="AD458" s="218"/>
      <c r="AE458" s="218"/>
      <c r="AF458" s="219"/>
      <c r="AG458" s="218"/>
      <c r="AH458" s="218"/>
      <c r="AI458" s="219" t="s">
        <v>3257</v>
      </c>
      <c r="AJ458" s="218"/>
      <c r="AK458" s="218"/>
      <c r="AL458" s="218"/>
      <c r="AM458" s="218"/>
      <c r="AN458" s="230">
        <f t="shared" si="22"/>
        <v>85.5</v>
      </c>
      <c r="AO458" s="220">
        <v>254.71337433927408</v>
      </c>
      <c r="AP458" s="226">
        <f t="shared" si="23"/>
        <v>28.5</v>
      </c>
      <c r="AQ458" s="227">
        <v>57</v>
      </c>
    </row>
    <row r="459" spans="1:43" ht="17.25">
      <c r="A459" s="160" t="s">
        <v>3365</v>
      </c>
      <c r="B459" s="161">
        <v>432170</v>
      </c>
      <c r="C459" s="162">
        <v>0.31204511910549726</v>
      </c>
      <c r="D459" s="163">
        <v>25660</v>
      </c>
      <c r="E459" s="164">
        <v>0.002071144911047323</v>
      </c>
      <c r="F459" s="165">
        <v>2653.061224489796</v>
      </c>
      <c r="G459" s="169">
        <f>B_DADOS1!$B$4*B_DADOS!E459</f>
        <v>4970.747786513575</v>
      </c>
      <c r="H459" s="178">
        <f t="shared" si="21"/>
        <v>7623.809011003372</v>
      </c>
      <c r="I459" s="179" t="s">
        <v>2815</v>
      </c>
      <c r="J459" s="222" t="s">
        <v>4726</v>
      </c>
      <c r="K459" s="181" t="s">
        <v>4154</v>
      </c>
      <c r="L459" s="182" t="s">
        <v>37</v>
      </c>
      <c r="M459" s="182" t="s">
        <v>2621</v>
      </c>
      <c r="N459" s="182" t="s">
        <v>2622</v>
      </c>
      <c r="O459" s="183" t="s">
        <v>2623</v>
      </c>
      <c r="P459" s="184" t="s">
        <v>104</v>
      </c>
      <c r="Q459" s="185" t="s">
        <v>2349</v>
      </c>
      <c r="R459" s="186">
        <v>380</v>
      </c>
      <c r="S459" s="187"/>
      <c r="T459" s="187" t="s">
        <v>3255</v>
      </c>
      <c r="U459" s="188">
        <v>51</v>
      </c>
      <c r="V459" s="179" t="s">
        <v>1717</v>
      </c>
      <c r="W459" s="187" t="s">
        <v>2623</v>
      </c>
      <c r="X459" s="189">
        <v>95660000</v>
      </c>
      <c r="Y459" s="190"/>
      <c r="Z459" s="210">
        <v>14642021000115</v>
      </c>
      <c r="AA459" s="217"/>
      <c r="AB459" s="218"/>
      <c r="AC459" s="218"/>
      <c r="AD459" s="218"/>
      <c r="AE459" s="218"/>
      <c r="AF459" s="219"/>
      <c r="AG459" s="218"/>
      <c r="AH459" s="218"/>
      <c r="AI459" s="219" t="s">
        <v>3257</v>
      </c>
      <c r="AJ459" s="218"/>
      <c r="AK459" s="218"/>
      <c r="AL459" s="218"/>
      <c r="AM459" s="218"/>
      <c r="AN459" s="230">
        <f t="shared" si="22"/>
        <v>85.5</v>
      </c>
      <c r="AO459" s="220">
        <v>136.71367459544317</v>
      </c>
      <c r="AP459" s="226">
        <f t="shared" si="23"/>
        <v>28.5</v>
      </c>
      <c r="AQ459" s="227">
        <v>57</v>
      </c>
    </row>
    <row r="460" spans="1:43" ht="17.25">
      <c r="A460" s="160" t="s">
        <v>3366</v>
      </c>
      <c r="B460" s="161">
        <v>432180</v>
      </c>
      <c r="C460" s="162">
        <v>0.3000847408703437</v>
      </c>
      <c r="D460" s="163">
        <v>24614</v>
      </c>
      <c r="E460" s="164">
        <v>0.0019793647701981105</v>
      </c>
      <c r="F460" s="165">
        <v>2653.061224489796</v>
      </c>
      <c r="G460" s="169">
        <f>B_DADOS1!$B$4*B_DADOS!E460</f>
        <v>4750.475448475465</v>
      </c>
      <c r="H460" s="178">
        <f t="shared" si="21"/>
        <v>7403.5366729652615</v>
      </c>
      <c r="I460" s="179" t="s">
        <v>2816</v>
      </c>
      <c r="J460" s="222" t="s">
        <v>4727</v>
      </c>
      <c r="K460" s="181" t="s">
        <v>4153</v>
      </c>
      <c r="L460" s="182" t="s">
        <v>38</v>
      </c>
      <c r="M460" s="182" t="s">
        <v>2624</v>
      </c>
      <c r="N460" s="182" t="s">
        <v>2625</v>
      </c>
      <c r="O460" s="183" t="s">
        <v>2626</v>
      </c>
      <c r="P460" s="184" t="s">
        <v>104</v>
      </c>
      <c r="Q460" s="185" t="s">
        <v>2350</v>
      </c>
      <c r="R460" s="186">
        <v>854</v>
      </c>
      <c r="S460" s="187" t="s">
        <v>3258</v>
      </c>
      <c r="T460" s="187" t="s">
        <v>3255</v>
      </c>
      <c r="U460" s="188">
        <v>55</v>
      </c>
      <c r="V460" s="179" t="s">
        <v>1718</v>
      </c>
      <c r="W460" s="187" t="s">
        <v>2626</v>
      </c>
      <c r="X460" s="189">
        <v>98910000</v>
      </c>
      <c r="Y460" s="190"/>
      <c r="Z460" s="210">
        <v>13568582000159</v>
      </c>
      <c r="AA460" s="217"/>
      <c r="AB460" s="218"/>
      <c r="AC460" s="218"/>
      <c r="AD460" s="218"/>
      <c r="AE460" s="218"/>
      <c r="AF460" s="219"/>
      <c r="AG460" s="218"/>
      <c r="AH460" s="218"/>
      <c r="AI460" s="219" t="s">
        <v>3257</v>
      </c>
      <c r="AJ460" s="218"/>
      <c r="AK460" s="218"/>
      <c r="AL460" s="218"/>
      <c r="AM460" s="218"/>
      <c r="AN460" s="230">
        <f t="shared" si="22"/>
        <v>163.5</v>
      </c>
      <c r="AO460" s="220">
        <v>260.92595642015084</v>
      </c>
      <c r="AP460" s="226">
        <f t="shared" si="23"/>
        <v>54.5</v>
      </c>
      <c r="AQ460" s="227">
        <v>109</v>
      </c>
    </row>
    <row r="461" spans="1:43" ht="17.25">
      <c r="A461" s="160" t="s">
        <v>3367</v>
      </c>
      <c r="B461" s="161">
        <v>432183</v>
      </c>
      <c r="C461" s="162">
        <v>0.4134037643617885</v>
      </c>
      <c r="D461" s="163">
        <v>2872</v>
      </c>
      <c r="E461" s="164">
        <v>0.001975634887048923</v>
      </c>
      <c r="F461" s="165">
        <v>2653.061224489796</v>
      </c>
      <c r="G461" s="169">
        <f>B_DADOS1!$B$4*B_DADOS!E461</f>
        <v>4741.523728917416</v>
      </c>
      <c r="H461" s="178">
        <f t="shared" si="21"/>
        <v>7394.584953407211</v>
      </c>
      <c r="I461" s="179" t="s">
        <v>2817</v>
      </c>
      <c r="J461" s="222" t="s">
        <v>4728</v>
      </c>
      <c r="K461" s="181" t="s">
        <v>4154</v>
      </c>
      <c r="L461" s="182" t="s">
        <v>39</v>
      </c>
      <c r="M461" s="182" t="s">
        <v>2627</v>
      </c>
      <c r="N461" s="182" t="s">
        <v>2628</v>
      </c>
      <c r="O461" s="183" t="s">
        <v>2629</v>
      </c>
      <c r="P461" s="184" t="s">
        <v>104</v>
      </c>
      <c r="Q461" s="185" t="s">
        <v>2351</v>
      </c>
      <c r="R461" s="186">
        <v>4123</v>
      </c>
      <c r="S461" s="187" t="s">
        <v>3263</v>
      </c>
      <c r="T461" s="187" t="s">
        <v>3255</v>
      </c>
      <c r="U461" s="188">
        <v>51</v>
      </c>
      <c r="V461" s="179" t="s">
        <v>1719</v>
      </c>
      <c r="W461" s="187" t="s">
        <v>2629</v>
      </c>
      <c r="X461" s="189">
        <v>95575000</v>
      </c>
      <c r="Y461" s="190"/>
      <c r="Z461" s="210">
        <v>14333817000196</v>
      </c>
      <c r="AA461" s="217"/>
      <c r="AB461" s="218"/>
      <c r="AC461" s="218"/>
      <c r="AD461" s="218"/>
      <c r="AE461" s="218"/>
      <c r="AF461" s="219"/>
      <c r="AG461" s="218"/>
      <c r="AH461" s="218"/>
      <c r="AI461" s="219" t="s">
        <v>3257</v>
      </c>
      <c r="AJ461" s="218"/>
      <c r="AK461" s="218"/>
      <c r="AL461" s="218"/>
      <c r="AM461" s="218"/>
      <c r="AN461" s="230">
        <f t="shared" si="22"/>
        <v>126</v>
      </c>
      <c r="AO461" s="220">
        <v>202.09937640369182</v>
      </c>
      <c r="AP461" s="226">
        <f t="shared" si="23"/>
        <v>42</v>
      </c>
      <c r="AQ461" s="227">
        <v>84</v>
      </c>
    </row>
    <row r="462" spans="1:43" ht="17.25">
      <c r="A462" s="160" t="s">
        <v>3368</v>
      </c>
      <c r="B462" s="161">
        <v>432185</v>
      </c>
      <c r="C462" s="162">
        <v>0.38011666639517944</v>
      </c>
      <c r="D462" s="163">
        <v>4737</v>
      </c>
      <c r="E462" s="164">
        <v>0.0019581547657757247</v>
      </c>
      <c r="F462" s="165">
        <v>2653.061224489796</v>
      </c>
      <c r="G462" s="169">
        <f>B_DADOS1!$B$4*B_DADOS!E462</f>
        <v>4699.5714378617395</v>
      </c>
      <c r="H462" s="178">
        <f t="shared" si="21"/>
        <v>7352.632662351536</v>
      </c>
      <c r="I462" s="179" t="s">
        <v>2818</v>
      </c>
      <c r="J462" s="222" t="s">
        <v>4739</v>
      </c>
      <c r="K462" s="181" t="s">
        <v>4152</v>
      </c>
      <c r="L462" s="182" t="s">
        <v>40</v>
      </c>
      <c r="M462" s="182" t="s">
        <v>2630</v>
      </c>
      <c r="N462" s="182" t="s">
        <v>2631</v>
      </c>
      <c r="O462" s="183" t="s">
        <v>2632</v>
      </c>
      <c r="P462" s="184" t="s">
        <v>104</v>
      </c>
      <c r="Q462" s="185" t="s">
        <v>2352</v>
      </c>
      <c r="R462" s="186">
        <v>820</v>
      </c>
      <c r="S462" s="187" t="s">
        <v>3278</v>
      </c>
      <c r="T462" s="187" t="s">
        <v>3255</v>
      </c>
      <c r="U462" s="188">
        <v>54</v>
      </c>
      <c r="V462" s="179" t="s">
        <v>1720</v>
      </c>
      <c r="W462" s="187" t="s">
        <v>2632</v>
      </c>
      <c r="X462" s="189">
        <v>99675000</v>
      </c>
      <c r="Y462" s="190"/>
      <c r="Z462" s="210">
        <v>14823731000141</v>
      </c>
      <c r="AA462" s="217"/>
      <c r="AB462" s="218"/>
      <c r="AC462" s="218"/>
      <c r="AD462" s="218"/>
      <c r="AE462" s="218"/>
      <c r="AF462" s="219"/>
      <c r="AG462" s="218"/>
      <c r="AH462" s="218"/>
      <c r="AI462" s="219" t="s">
        <v>3257</v>
      </c>
      <c r="AJ462" s="218"/>
      <c r="AK462" s="218"/>
      <c r="AL462" s="218"/>
      <c r="AM462" s="218"/>
      <c r="AN462" s="230">
        <f t="shared" si="22"/>
        <v>127.5</v>
      </c>
      <c r="AO462" s="220">
        <v>203.33797255801005</v>
      </c>
      <c r="AP462" s="226">
        <f t="shared" si="23"/>
        <v>42.5</v>
      </c>
      <c r="AQ462" s="227">
        <v>85</v>
      </c>
    </row>
    <row r="463" spans="1:43" ht="17.25">
      <c r="A463" s="160" t="s">
        <v>3369</v>
      </c>
      <c r="B463" s="161">
        <v>432190</v>
      </c>
      <c r="C463" s="162">
        <v>0.3236147796524522</v>
      </c>
      <c r="D463" s="163">
        <v>25475</v>
      </c>
      <c r="E463" s="164">
        <v>0.0021456064750218743</v>
      </c>
      <c r="F463" s="165">
        <v>2653.061224489796</v>
      </c>
      <c r="G463" s="169">
        <f>B_DADOS1!$B$4*B_DADOS!E463</f>
        <v>5149.455540052498</v>
      </c>
      <c r="H463" s="178">
        <f t="shared" si="21"/>
        <v>7802.5167645422935</v>
      </c>
      <c r="I463" s="179" t="s">
        <v>2819</v>
      </c>
      <c r="J463" s="222" t="s">
        <v>4730</v>
      </c>
      <c r="K463" s="181" t="s">
        <v>4153</v>
      </c>
      <c r="L463" s="182" t="s">
        <v>41</v>
      </c>
      <c r="M463" s="182" t="s">
        <v>2633</v>
      </c>
      <c r="N463" s="182" t="s">
        <v>2634</v>
      </c>
      <c r="O463" s="183" t="s">
        <v>2635</v>
      </c>
      <c r="P463" s="184" t="s">
        <v>104</v>
      </c>
      <c r="Q463" s="185" t="s">
        <v>2353</v>
      </c>
      <c r="R463" s="186">
        <v>75</v>
      </c>
      <c r="S463" s="187" t="s">
        <v>3258</v>
      </c>
      <c r="T463" s="187" t="s">
        <v>3255</v>
      </c>
      <c r="U463" s="188">
        <v>55</v>
      </c>
      <c r="V463" s="179" t="s">
        <v>1721</v>
      </c>
      <c r="W463" s="187" t="s">
        <v>2635</v>
      </c>
      <c r="X463" s="189">
        <v>98600000</v>
      </c>
      <c r="Y463" s="190"/>
      <c r="Z463" s="210">
        <v>14741197000124</v>
      </c>
      <c r="AA463" s="217"/>
      <c r="AB463" s="218"/>
      <c r="AC463" s="218"/>
      <c r="AD463" s="218"/>
      <c r="AE463" s="218"/>
      <c r="AF463" s="219"/>
      <c r="AG463" s="218"/>
      <c r="AH463" s="218"/>
      <c r="AI463" s="219" t="s">
        <v>3257</v>
      </c>
      <c r="AJ463" s="218"/>
      <c r="AK463" s="218"/>
      <c r="AL463" s="218"/>
      <c r="AM463" s="218"/>
      <c r="AN463" s="230">
        <f t="shared" si="22"/>
        <v>88.5</v>
      </c>
      <c r="AO463" s="220">
        <v>141.3741215079209</v>
      </c>
      <c r="AP463" s="226">
        <f t="shared" si="23"/>
        <v>29.5</v>
      </c>
      <c r="AQ463" s="227">
        <v>59</v>
      </c>
    </row>
    <row r="464" spans="1:43" ht="17.25">
      <c r="A464" s="160" t="s">
        <v>3370</v>
      </c>
      <c r="B464" s="161">
        <v>432195</v>
      </c>
      <c r="C464" s="162">
        <v>0.43710163466218294</v>
      </c>
      <c r="D464" s="163">
        <v>6016</v>
      </c>
      <c r="E464" s="164">
        <v>0.00233390513307845</v>
      </c>
      <c r="F464" s="165">
        <v>2653.061224489796</v>
      </c>
      <c r="G464" s="169">
        <f>B_DADOS1!$B$4*B_DADOS!E464</f>
        <v>5601.37231938828</v>
      </c>
      <c r="H464" s="178">
        <f t="shared" si="21"/>
        <v>8254.433543878076</v>
      </c>
      <c r="I464" s="179" t="s">
        <v>2820</v>
      </c>
      <c r="J464" s="222" t="s">
        <v>4731</v>
      </c>
      <c r="K464" s="181" t="s">
        <v>4152</v>
      </c>
      <c r="L464" s="182" t="s">
        <v>42</v>
      </c>
      <c r="M464" s="182" t="s">
        <v>2636</v>
      </c>
      <c r="N464" s="182" t="s">
        <v>2637</v>
      </c>
      <c r="O464" s="183"/>
      <c r="P464" s="184" t="s">
        <v>104</v>
      </c>
      <c r="Q464" s="185"/>
      <c r="R464" s="186"/>
      <c r="S464" s="187"/>
      <c r="T464" s="187"/>
      <c r="U464" s="188"/>
      <c r="V464" s="179" t="s">
        <v>3412</v>
      </c>
      <c r="W464" s="187"/>
      <c r="X464" s="189"/>
      <c r="Y464" s="190"/>
      <c r="Z464" s="210"/>
      <c r="AA464" s="217"/>
      <c r="AB464" s="218"/>
      <c r="AC464" s="218"/>
      <c r="AD464" s="218"/>
      <c r="AE464" s="218"/>
      <c r="AF464" s="219"/>
      <c r="AG464" s="218"/>
      <c r="AH464" s="218"/>
      <c r="AI464" s="219"/>
      <c r="AJ464" s="218"/>
      <c r="AK464" s="218"/>
      <c r="AL464" s="218"/>
      <c r="AM464" s="218"/>
      <c r="AN464" s="230">
        <f t="shared" si="22"/>
        <v>150</v>
      </c>
      <c r="AO464" s="220">
        <v>239.2169713735957</v>
      </c>
      <c r="AP464" s="226">
        <f t="shared" si="23"/>
        <v>50</v>
      </c>
      <c r="AQ464" s="227">
        <v>100</v>
      </c>
    </row>
    <row r="465" spans="1:43" ht="17.25">
      <c r="A465" s="160" t="s">
        <v>3371</v>
      </c>
      <c r="B465" s="161">
        <v>432200</v>
      </c>
      <c r="C465" s="162">
        <v>0.25387471320018584</v>
      </c>
      <c r="D465" s="163">
        <v>26263</v>
      </c>
      <c r="E465" s="164">
        <v>0.0016909302370793201</v>
      </c>
      <c r="F465" s="165">
        <v>2653.061224489796</v>
      </c>
      <c r="G465" s="169">
        <f>B_DADOS1!$B$4*B_DADOS!E465</f>
        <v>4058.2325689903682</v>
      </c>
      <c r="H465" s="178">
        <f t="shared" si="21"/>
        <v>6711.293793480165</v>
      </c>
      <c r="I465" s="179" t="s">
        <v>2821</v>
      </c>
      <c r="J465" s="222" t="s">
        <v>4732</v>
      </c>
      <c r="K465" s="181" t="s">
        <v>4154</v>
      </c>
      <c r="L465" s="182" t="s">
        <v>43</v>
      </c>
      <c r="M465" s="182" t="s">
        <v>2638</v>
      </c>
      <c r="N465" s="182" t="s">
        <v>2639</v>
      </c>
      <c r="O465" s="183" t="s">
        <v>2640</v>
      </c>
      <c r="P465" s="184" t="s">
        <v>104</v>
      </c>
      <c r="Q465" s="185" t="s">
        <v>2354</v>
      </c>
      <c r="R465" s="186">
        <v>92</v>
      </c>
      <c r="S465" s="187" t="s">
        <v>3258</v>
      </c>
      <c r="T465" s="187" t="s">
        <v>3255</v>
      </c>
      <c r="U465" s="188">
        <v>51</v>
      </c>
      <c r="V465" s="179" t="s">
        <v>1722</v>
      </c>
      <c r="W465" s="187" t="s">
        <v>2640</v>
      </c>
      <c r="X465" s="189">
        <v>95840000</v>
      </c>
      <c r="Y465" s="190"/>
      <c r="Z465" s="210">
        <v>13746521000134</v>
      </c>
      <c r="AA465" s="217"/>
      <c r="AB465" s="218"/>
      <c r="AC465" s="218"/>
      <c r="AD465" s="218"/>
      <c r="AE465" s="218"/>
      <c r="AF465" s="219"/>
      <c r="AG465" s="218"/>
      <c r="AH465" s="218"/>
      <c r="AI465" s="219" t="s">
        <v>3257</v>
      </c>
      <c r="AJ465" s="218"/>
      <c r="AK465" s="218"/>
      <c r="AL465" s="218"/>
      <c r="AM465" s="218"/>
      <c r="AN465" s="230">
        <f t="shared" si="22"/>
        <v>112.5</v>
      </c>
      <c r="AO465" s="220">
        <v>180.26381510150765</v>
      </c>
      <c r="AP465" s="226">
        <f t="shared" si="23"/>
        <v>37.5</v>
      </c>
      <c r="AQ465" s="227">
        <v>75</v>
      </c>
    </row>
    <row r="466" spans="1:43" ht="17.25">
      <c r="A466" s="160" t="s">
        <v>3372</v>
      </c>
      <c r="B466" s="161">
        <v>432210</v>
      </c>
      <c r="C466" s="162">
        <v>0.28585396410617203</v>
      </c>
      <c r="D466" s="163">
        <v>5998</v>
      </c>
      <c r="E466" s="164">
        <v>0.0015256319767480053</v>
      </c>
      <c r="F466" s="165">
        <v>2653.061224489796</v>
      </c>
      <c r="G466" s="169">
        <f>B_DADOS1!$B$4*B_DADOS!E466</f>
        <v>3661.5167441952126</v>
      </c>
      <c r="H466" s="178">
        <f t="shared" si="21"/>
        <v>6314.577968685009</v>
      </c>
      <c r="I466" s="179" t="s">
        <v>2822</v>
      </c>
      <c r="J466" s="222" t="s">
        <v>4733</v>
      </c>
      <c r="K466" s="181" t="s">
        <v>4153</v>
      </c>
      <c r="L466" s="182" t="s">
        <v>44</v>
      </c>
      <c r="M466" s="182" t="s">
        <v>2641</v>
      </c>
      <c r="N466" s="182" t="s">
        <v>2642</v>
      </c>
      <c r="O466" s="183"/>
      <c r="P466" s="184" t="s">
        <v>104</v>
      </c>
      <c r="Q466" s="185"/>
      <c r="R466" s="186"/>
      <c r="S466" s="187"/>
      <c r="T466" s="187"/>
      <c r="U466" s="188"/>
      <c r="V466" s="179" t="s">
        <v>3412</v>
      </c>
      <c r="W466" s="187"/>
      <c r="X466" s="189"/>
      <c r="Y466" s="190"/>
      <c r="Z466" s="210"/>
      <c r="AA466" s="217"/>
      <c r="AB466" s="218"/>
      <c r="AC466" s="218"/>
      <c r="AD466" s="218"/>
      <c r="AE466" s="218"/>
      <c r="AF466" s="219"/>
      <c r="AG466" s="218"/>
      <c r="AH466" s="218"/>
      <c r="AI466" s="219"/>
      <c r="AJ466" s="218"/>
      <c r="AK466" s="218"/>
      <c r="AL466" s="218"/>
      <c r="AM466" s="218"/>
      <c r="AN466" s="230">
        <f t="shared" si="22"/>
        <v>90</v>
      </c>
      <c r="AO466" s="220">
        <v>143.22901330975927</v>
      </c>
      <c r="AP466" s="226">
        <f t="shared" si="23"/>
        <v>30</v>
      </c>
      <c r="AQ466" s="227">
        <v>60</v>
      </c>
    </row>
    <row r="467" spans="1:43" ht="17.25">
      <c r="A467" s="160" t="s">
        <v>3373</v>
      </c>
      <c r="B467" s="161">
        <v>432215</v>
      </c>
      <c r="C467" s="162">
        <v>0.44767190548540386</v>
      </c>
      <c r="D467" s="163">
        <v>4139</v>
      </c>
      <c r="E467" s="164">
        <v>0.0022599495724286637</v>
      </c>
      <c r="F467" s="165">
        <v>2653.061224489796</v>
      </c>
      <c r="G467" s="169">
        <f>B_DADOS1!$B$4*B_DADOS!E467</f>
        <v>5423.878973828793</v>
      </c>
      <c r="H467" s="178">
        <f t="shared" si="21"/>
        <v>8076.940198318589</v>
      </c>
      <c r="I467" s="179" t="s">
        <v>2823</v>
      </c>
      <c r="J467" s="222" t="s">
        <v>4734</v>
      </c>
      <c r="K467" s="181" t="s">
        <v>4154</v>
      </c>
      <c r="L467" s="182" t="s">
        <v>45</v>
      </c>
      <c r="M467" s="182" t="s">
        <v>2643</v>
      </c>
      <c r="N467" s="182" t="s">
        <v>2644</v>
      </c>
      <c r="O467" s="183" t="s">
        <v>2645</v>
      </c>
      <c r="P467" s="184" t="s">
        <v>104</v>
      </c>
      <c r="Q467" s="185" t="s">
        <v>2355</v>
      </c>
      <c r="R467" s="186">
        <v>192</v>
      </c>
      <c r="S467" s="187" t="s">
        <v>3279</v>
      </c>
      <c r="T467" s="187" t="s">
        <v>3255</v>
      </c>
      <c r="U467" s="188">
        <v>51</v>
      </c>
      <c r="V467" s="179" t="s">
        <v>1723</v>
      </c>
      <c r="W467" s="187" t="s">
        <v>2645</v>
      </c>
      <c r="X467" s="189">
        <v>99330000</v>
      </c>
      <c r="Y467" s="190"/>
      <c r="Z467" s="210">
        <v>14363150000174</v>
      </c>
      <c r="AA467" s="217"/>
      <c r="AB467" s="218"/>
      <c r="AC467" s="218"/>
      <c r="AD467" s="218"/>
      <c r="AE467" s="218"/>
      <c r="AF467" s="219"/>
      <c r="AG467" s="218"/>
      <c r="AH467" s="218"/>
      <c r="AI467" s="219" t="s">
        <v>3257</v>
      </c>
      <c r="AJ467" s="218"/>
      <c r="AK467" s="218"/>
      <c r="AL467" s="218"/>
      <c r="AM467" s="218"/>
      <c r="AN467" s="230">
        <f t="shared" si="22"/>
        <v>156</v>
      </c>
      <c r="AO467" s="220">
        <v>249.63166678279154</v>
      </c>
      <c r="AP467" s="226">
        <f t="shared" si="23"/>
        <v>52</v>
      </c>
      <c r="AQ467" s="227">
        <v>104</v>
      </c>
    </row>
    <row r="468" spans="1:43" ht="17.25">
      <c r="A468" s="160" t="s">
        <v>3374</v>
      </c>
      <c r="B468" s="161">
        <v>432218</v>
      </c>
      <c r="C468" s="162">
        <v>0.4681913669480913</v>
      </c>
      <c r="D468" s="163">
        <v>1506</v>
      </c>
      <c r="E468" s="164">
        <v>0.0020309617376057403</v>
      </c>
      <c r="F468" s="165">
        <v>2653.061224489796</v>
      </c>
      <c r="G468" s="169">
        <f>B_DADOS1!$B$4*B_DADOS!E468</f>
        <v>4874.308170253777</v>
      </c>
      <c r="H468" s="178">
        <f t="shared" si="21"/>
        <v>7527.369394743573</v>
      </c>
      <c r="I468" s="179" t="s">
        <v>2824</v>
      </c>
      <c r="J468" s="222" t="s">
        <v>4735</v>
      </c>
      <c r="K468" s="181" t="s">
        <v>4152</v>
      </c>
      <c r="L468" s="182" t="s">
        <v>46</v>
      </c>
      <c r="M468" s="182" t="s">
        <v>2646</v>
      </c>
      <c r="N468" s="182" t="s">
        <v>2647</v>
      </c>
      <c r="O468" s="183" t="s">
        <v>2648</v>
      </c>
      <c r="P468" s="184" t="s">
        <v>104</v>
      </c>
      <c r="Q468" s="185" t="s">
        <v>2356</v>
      </c>
      <c r="R468" s="186">
        <v>781</v>
      </c>
      <c r="S468" s="187" t="s">
        <v>1466</v>
      </c>
      <c r="T468" s="187" t="s">
        <v>3255</v>
      </c>
      <c r="U468" s="188">
        <v>54</v>
      </c>
      <c r="V468" s="179" t="s">
        <v>1724</v>
      </c>
      <c r="W468" s="187" t="s">
        <v>2648</v>
      </c>
      <c r="X468" s="189">
        <v>99878000</v>
      </c>
      <c r="Y468" s="190"/>
      <c r="Z468" s="210">
        <v>14354223000161</v>
      </c>
      <c r="AA468" s="217"/>
      <c r="AB468" s="218"/>
      <c r="AC468" s="218"/>
      <c r="AD468" s="218"/>
      <c r="AE468" s="218"/>
      <c r="AF468" s="219"/>
      <c r="AG468" s="218"/>
      <c r="AH468" s="218"/>
      <c r="AI468" s="219" t="s">
        <v>3257</v>
      </c>
      <c r="AJ468" s="218"/>
      <c r="AK468" s="218"/>
      <c r="AL468" s="218"/>
      <c r="AM468" s="218"/>
      <c r="AN468" s="230">
        <f t="shared" si="22"/>
        <v>114</v>
      </c>
      <c r="AO468" s="220">
        <v>182.99311433324218</v>
      </c>
      <c r="AP468" s="226">
        <f t="shared" si="23"/>
        <v>38</v>
      </c>
      <c r="AQ468" s="227">
        <v>76</v>
      </c>
    </row>
    <row r="469" spans="1:43" ht="17.25">
      <c r="A469" s="160" t="s">
        <v>3375</v>
      </c>
      <c r="B469" s="161">
        <v>432220</v>
      </c>
      <c r="C469" s="162">
        <v>0.4111257742144016</v>
      </c>
      <c r="D469" s="163">
        <v>22477</v>
      </c>
      <c r="E469" s="164">
        <v>0.002675100179808331</v>
      </c>
      <c r="F469" s="165">
        <v>2653.061224489796</v>
      </c>
      <c r="G469" s="169">
        <f>B_DADOS1!$B$4*B_DADOS!E469</f>
        <v>6420.2404315399945</v>
      </c>
      <c r="H469" s="178">
        <f t="shared" si="21"/>
        <v>9073.301656029791</v>
      </c>
      <c r="I469" s="179" t="s">
        <v>2825</v>
      </c>
      <c r="J469" s="222" t="s">
        <v>2649</v>
      </c>
      <c r="K469" s="181" t="s">
        <v>4153</v>
      </c>
      <c r="L469" s="182" t="s">
        <v>47</v>
      </c>
      <c r="M469" s="182" t="s">
        <v>2650</v>
      </c>
      <c r="N469" s="182" t="s">
        <v>2651</v>
      </c>
      <c r="O469" s="183" t="s">
        <v>2652</v>
      </c>
      <c r="P469" s="184" t="s">
        <v>104</v>
      </c>
      <c r="Q469" s="185" t="s">
        <v>2357</v>
      </c>
      <c r="R469" s="186">
        <v>201</v>
      </c>
      <c r="S469" s="187" t="s">
        <v>3258</v>
      </c>
      <c r="T469" s="187" t="s">
        <v>3255</v>
      </c>
      <c r="U469" s="188">
        <v>55</v>
      </c>
      <c r="V469" s="179" t="s">
        <v>1725</v>
      </c>
      <c r="W469" s="187" t="s">
        <v>2652</v>
      </c>
      <c r="X469" s="189">
        <v>98170000</v>
      </c>
      <c r="Y469" s="190"/>
      <c r="Z469" s="210">
        <v>14339856000109</v>
      </c>
      <c r="AA469" s="217"/>
      <c r="AB469" s="218"/>
      <c r="AC469" s="218"/>
      <c r="AD469" s="218"/>
      <c r="AE469" s="218"/>
      <c r="AF469" s="219"/>
      <c r="AG469" s="218"/>
      <c r="AH469" s="218"/>
      <c r="AI469" s="219" t="s">
        <v>3257</v>
      </c>
      <c r="AJ469" s="218"/>
      <c r="AK469" s="218"/>
      <c r="AL469" s="218"/>
      <c r="AM469" s="218"/>
      <c r="AN469" s="230">
        <f t="shared" si="22"/>
        <v>180</v>
      </c>
      <c r="AO469" s="220">
        <v>288.8687338232972</v>
      </c>
      <c r="AP469" s="226">
        <f t="shared" si="23"/>
        <v>60</v>
      </c>
      <c r="AQ469" s="227">
        <v>120</v>
      </c>
    </row>
    <row r="470" spans="1:43" ht="17.25">
      <c r="A470" s="160" t="s">
        <v>3376</v>
      </c>
      <c r="B470" s="161">
        <v>432225</v>
      </c>
      <c r="C470" s="162">
        <v>0.2773574721840878</v>
      </c>
      <c r="D470" s="163">
        <v>4456</v>
      </c>
      <c r="E470" s="164">
        <v>0.001415748930574862</v>
      </c>
      <c r="F470" s="165">
        <v>2653.061224489796</v>
      </c>
      <c r="G470" s="169">
        <f>B_DADOS1!$B$4*B_DADOS!E470</f>
        <v>3397.7974333796687</v>
      </c>
      <c r="H470" s="178">
        <f t="shared" si="21"/>
        <v>6050.858657869465</v>
      </c>
      <c r="I470" s="179" t="s">
        <v>2826</v>
      </c>
      <c r="J470" s="222" t="s">
        <v>4736</v>
      </c>
      <c r="K470" s="181" t="s">
        <v>4154</v>
      </c>
      <c r="L470" s="182" t="s">
        <v>48</v>
      </c>
      <c r="M470" s="182" t="s">
        <v>2653</v>
      </c>
      <c r="N470" s="182" t="s">
        <v>2654</v>
      </c>
      <c r="O470" s="183" t="s">
        <v>2655</v>
      </c>
      <c r="P470" s="184" t="s">
        <v>104</v>
      </c>
      <c r="Q470" s="185" t="s">
        <v>2358</v>
      </c>
      <c r="R470" s="186">
        <v>64</v>
      </c>
      <c r="S470" s="187"/>
      <c r="T470" s="187" t="s">
        <v>3255</v>
      </c>
      <c r="U470" s="188">
        <v>51</v>
      </c>
      <c r="V470" s="179" t="s">
        <v>1726</v>
      </c>
      <c r="W470" s="187" t="s">
        <v>2655</v>
      </c>
      <c r="X470" s="189">
        <v>95775000</v>
      </c>
      <c r="Y470" s="190"/>
      <c r="Z470" s="210">
        <v>13566691000137</v>
      </c>
      <c r="AA470" s="217"/>
      <c r="AB470" s="218"/>
      <c r="AC470" s="218"/>
      <c r="AD470" s="218"/>
      <c r="AE470" s="218"/>
      <c r="AF470" s="219"/>
      <c r="AG470" s="218"/>
      <c r="AH470" s="218"/>
      <c r="AI470" s="219" t="s">
        <v>3257</v>
      </c>
      <c r="AJ470" s="218"/>
      <c r="AK470" s="218"/>
      <c r="AL470" s="218"/>
      <c r="AM470" s="218"/>
      <c r="AN470" s="230">
        <f t="shared" si="22"/>
        <v>79.5</v>
      </c>
      <c r="AO470" s="220">
        <v>128.18179710897917</v>
      </c>
      <c r="AP470" s="226">
        <f t="shared" si="23"/>
        <v>26.5</v>
      </c>
      <c r="AQ470" s="227">
        <v>53</v>
      </c>
    </row>
    <row r="471" spans="1:43" ht="17.25">
      <c r="A471" s="160" t="s">
        <v>3377</v>
      </c>
      <c r="B471" s="161">
        <v>432230</v>
      </c>
      <c r="C471" s="162">
        <v>0.29387616104544556</v>
      </c>
      <c r="D471" s="163">
        <v>8468</v>
      </c>
      <c r="E471" s="164">
        <v>0.0016517186773016927</v>
      </c>
      <c r="F471" s="165">
        <v>2653.061224489796</v>
      </c>
      <c r="G471" s="169">
        <f>B_DADOS1!$B$4*B_DADOS!E471</f>
        <v>3964.1248255240625</v>
      </c>
      <c r="H471" s="178">
        <f t="shared" si="21"/>
        <v>6617.186050013859</v>
      </c>
      <c r="I471" s="179" t="s">
        <v>2827</v>
      </c>
      <c r="J471" s="222" t="s">
        <v>4737</v>
      </c>
      <c r="K471" s="181" t="s">
        <v>4153</v>
      </c>
      <c r="L471" s="182" t="s">
        <v>49</v>
      </c>
      <c r="M471" s="182" t="s">
        <v>2656</v>
      </c>
      <c r="N471" s="182" t="s">
        <v>2657</v>
      </c>
      <c r="O471" s="183" t="s">
        <v>2658</v>
      </c>
      <c r="P471" s="184" t="s">
        <v>104</v>
      </c>
      <c r="Q471" s="185" t="s">
        <v>2359</v>
      </c>
      <c r="R471" s="186">
        <v>2617</v>
      </c>
      <c r="S471" s="187" t="s">
        <v>3258</v>
      </c>
      <c r="T471" s="187" t="s">
        <v>3255</v>
      </c>
      <c r="U471" s="188">
        <v>55</v>
      </c>
      <c r="V471" s="179" t="s">
        <v>1727</v>
      </c>
      <c r="W471" s="187" t="s">
        <v>2658</v>
      </c>
      <c r="X471" s="189">
        <v>98940000</v>
      </c>
      <c r="Y471" s="190"/>
      <c r="Z471" s="210">
        <v>14365899000150</v>
      </c>
      <c r="AA471" s="217"/>
      <c r="AB471" s="218"/>
      <c r="AC471" s="218"/>
      <c r="AD471" s="218"/>
      <c r="AE471" s="218"/>
      <c r="AF471" s="219"/>
      <c r="AG471" s="218"/>
      <c r="AH471" s="218"/>
      <c r="AI471" s="219" t="s">
        <v>3257</v>
      </c>
      <c r="AJ471" s="218"/>
      <c r="AK471" s="218"/>
      <c r="AL471" s="218"/>
      <c r="AM471" s="218"/>
      <c r="AN471" s="230">
        <f t="shared" si="22"/>
        <v>97.5</v>
      </c>
      <c r="AO471" s="220">
        <v>156.47487336141648</v>
      </c>
      <c r="AP471" s="226">
        <f t="shared" si="23"/>
        <v>32.5</v>
      </c>
      <c r="AQ471" s="228">
        <v>65</v>
      </c>
    </row>
    <row r="472" spans="1:43" ht="17.25">
      <c r="A472" s="160" t="s">
        <v>3378</v>
      </c>
      <c r="B472" s="161">
        <v>432232</v>
      </c>
      <c r="C472" s="162">
        <v>0.4660394954061339</v>
      </c>
      <c r="D472" s="163">
        <v>3774</v>
      </c>
      <c r="E472" s="164">
        <v>0.0023203184969329414</v>
      </c>
      <c r="F472" s="165">
        <v>2653.061224489796</v>
      </c>
      <c r="G472" s="169">
        <f>B_DADOS1!$B$4*B_DADOS!E472</f>
        <v>5568.764392639059</v>
      </c>
      <c r="H472" s="178">
        <f t="shared" si="21"/>
        <v>8221.825617128856</v>
      </c>
      <c r="I472" s="179" t="s">
        <v>2828</v>
      </c>
      <c r="J472" s="222" t="s">
        <v>4740</v>
      </c>
      <c r="K472" s="181" t="s">
        <v>4151</v>
      </c>
      <c r="L472" s="182" t="s">
        <v>50</v>
      </c>
      <c r="M472" s="182" t="s">
        <v>2659</v>
      </c>
      <c r="N472" s="182" t="s">
        <v>2660</v>
      </c>
      <c r="O472" s="183" t="s">
        <v>2661</v>
      </c>
      <c r="P472" s="184" t="s">
        <v>104</v>
      </c>
      <c r="Q472" s="185" t="s">
        <v>2360</v>
      </c>
      <c r="R472" s="186" t="s">
        <v>3266</v>
      </c>
      <c r="S472" s="187" t="s">
        <v>3258</v>
      </c>
      <c r="T472" s="187" t="s">
        <v>3255</v>
      </c>
      <c r="U472" s="188">
        <v>53</v>
      </c>
      <c r="V472" s="179" t="s">
        <v>1728</v>
      </c>
      <c r="W472" s="187" t="s">
        <v>2661</v>
      </c>
      <c r="X472" s="189">
        <v>96148000</v>
      </c>
      <c r="Y472" s="190"/>
      <c r="Z472" s="210">
        <v>13845061000100</v>
      </c>
      <c r="AA472" s="217"/>
      <c r="AB472" s="218"/>
      <c r="AC472" s="218"/>
      <c r="AD472" s="218"/>
      <c r="AE472" s="218"/>
      <c r="AF472" s="219"/>
      <c r="AG472" s="218"/>
      <c r="AH472" s="218"/>
      <c r="AI472" s="219" t="s">
        <v>3257</v>
      </c>
      <c r="AJ472" s="218"/>
      <c r="AK472" s="218"/>
      <c r="AL472" s="218"/>
      <c r="AM472" s="218"/>
      <c r="AN472" s="230">
        <f t="shared" si="22"/>
        <v>144</v>
      </c>
      <c r="AO472" s="220">
        <v>231.34606546542238</v>
      </c>
      <c r="AP472" s="226">
        <f t="shared" si="23"/>
        <v>48</v>
      </c>
      <c r="AQ472" s="227">
        <v>96</v>
      </c>
    </row>
    <row r="473" spans="1:43" ht="17.25">
      <c r="A473" s="160" t="s">
        <v>3379</v>
      </c>
      <c r="B473" s="161">
        <v>432234</v>
      </c>
      <c r="C473" s="162">
        <v>0.3394189297284952</v>
      </c>
      <c r="D473" s="163">
        <v>2250</v>
      </c>
      <c r="E473" s="164">
        <v>0.001563752553175965</v>
      </c>
      <c r="F473" s="165">
        <v>2653.061224489796</v>
      </c>
      <c r="G473" s="169">
        <f>B_DADOS1!$B$4*B_DADOS!E473</f>
        <v>3753.006127622316</v>
      </c>
      <c r="H473" s="178">
        <f t="shared" si="21"/>
        <v>6406.067352112112</v>
      </c>
      <c r="I473" s="179" t="s">
        <v>2829</v>
      </c>
      <c r="J473" s="222" t="s">
        <v>4741</v>
      </c>
      <c r="K473" s="181" t="s">
        <v>4153</v>
      </c>
      <c r="L473" s="182" t="s">
        <v>51</v>
      </c>
      <c r="M473" s="182" t="s">
        <v>2662</v>
      </c>
      <c r="N473" s="182" t="s">
        <v>2663</v>
      </c>
      <c r="O473" s="183" t="s">
        <v>2664</v>
      </c>
      <c r="P473" s="184" t="s">
        <v>104</v>
      </c>
      <c r="Q473" s="185" t="s">
        <v>2361</v>
      </c>
      <c r="R473" s="186">
        <v>125</v>
      </c>
      <c r="S473" s="187"/>
      <c r="T473" s="187" t="s">
        <v>3255</v>
      </c>
      <c r="U473" s="188">
        <v>55</v>
      </c>
      <c r="V473" s="179" t="s">
        <v>1729</v>
      </c>
      <c r="W473" s="187" t="s">
        <v>2664</v>
      </c>
      <c r="X473" s="189">
        <v>98898000</v>
      </c>
      <c r="Y473" s="190"/>
      <c r="Z473" s="210">
        <v>14627532000168</v>
      </c>
      <c r="AA473" s="217"/>
      <c r="AB473" s="218"/>
      <c r="AC473" s="218"/>
      <c r="AD473" s="218"/>
      <c r="AE473" s="218"/>
      <c r="AF473" s="219"/>
      <c r="AG473" s="218"/>
      <c r="AH473" s="218"/>
      <c r="AI473" s="219" t="s">
        <v>3257</v>
      </c>
      <c r="AJ473" s="218"/>
      <c r="AK473" s="218"/>
      <c r="AL473" s="218"/>
      <c r="AM473" s="218"/>
      <c r="AN473" s="230">
        <f t="shared" si="22"/>
        <v>100.5</v>
      </c>
      <c r="AO473" s="220">
        <v>161.2595655931788</v>
      </c>
      <c r="AP473" s="226">
        <f t="shared" si="23"/>
        <v>33.5</v>
      </c>
      <c r="AQ473" s="227">
        <v>67</v>
      </c>
    </row>
    <row r="474" spans="1:43" ht="17.25">
      <c r="A474" s="160" t="s">
        <v>3380</v>
      </c>
      <c r="B474" s="161">
        <v>432235</v>
      </c>
      <c r="C474" s="162">
        <v>0.23700677384929358</v>
      </c>
      <c r="D474" s="163">
        <v>1373</v>
      </c>
      <c r="E474" s="164">
        <v>0.0010139485853871437</v>
      </c>
      <c r="F474" s="165">
        <v>2653.061224489796</v>
      </c>
      <c r="G474" s="169">
        <f>B_DADOS1!$B$4*B_DADOS!E474</f>
        <v>2433.4766049291447</v>
      </c>
      <c r="H474" s="178">
        <f t="shared" si="21"/>
        <v>5086.537829418941</v>
      </c>
      <c r="I474" s="179" t="s">
        <v>2830</v>
      </c>
      <c r="J474" s="222" t="s">
        <v>4742</v>
      </c>
      <c r="K474" s="181" t="s">
        <v>4152</v>
      </c>
      <c r="L474" s="182" t="s">
        <v>52</v>
      </c>
      <c r="M474" s="182" t="s">
        <v>2665</v>
      </c>
      <c r="N474" s="182" t="s">
        <v>2666</v>
      </c>
      <c r="O474" s="183" t="s">
        <v>2667</v>
      </c>
      <c r="P474" s="184" t="s">
        <v>104</v>
      </c>
      <c r="Q474" s="185" t="s">
        <v>2362</v>
      </c>
      <c r="R474" s="186">
        <v>104</v>
      </c>
      <c r="S474" s="187" t="s">
        <v>3258</v>
      </c>
      <c r="T474" s="187" t="s">
        <v>3255</v>
      </c>
      <c r="U474" s="188">
        <v>54</v>
      </c>
      <c r="V474" s="179" t="s">
        <v>1730</v>
      </c>
      <c r="W474" s="187" t="s">
        <v>2667</v>
      </c>
      <c r="X474" s="189">
        <v>99215000</v>
      </c>
      <c r="Y474" s="190"/>
      <c r="Z474" s="210">
        <v>14465898000188</v>
      </c>
      <c r="AA474" s="217"/>
      <c r="AB474" s="218"/>
      <c r="AC474" s="218"/>
      <c r="AD474" s="218"/>
      <c r="AE474" s="218"/>
      <c r="AF474" s="219"/>
      <c r="AG474" s="218"/>
      <c r="AH474" s="218"/>
      <c r="AI474" s="219" t="s">
        <v>3257</v>
      </c>
      <c r="AJ474" s="218"/>
      <c r="AK474" s="218"/>
      <c r="AL474" s="218"/>
      <c r="AM474" s="218"/>
      <c r="AN474" s="230">
        <f t="shared" si="22"/>
        <v>40.5</v>
      </c>
      <c r="AO474" s="220">
        <v>65.47135646406446</v>
      </c>
      <c r="AP474" s="226">
        <f t="shared" si="23"/>
        <v>13.5</v>
      </c>
      <c r="AQ474" s="227">
        <v>27</v>
      </c>
    </row>
    <row r="475" spans="1:43" ht="17.25">
      <c r="A475" s="160" t="s">
        <v>3381</v>
      </c>
      <c r="B475" s="161">
        <v>432237</v>
      </c>
      <c r="C475" s="162">
        <v>0.4881194396544131</v>
      </c>
      <c r="D475" s="163">
        <v>2428</v>
      </c>
      <c r="E475" s="164">
        <v>0.0022746679097822137</v>
      </c>
      <c r="F475" s="165">
        <v>2653.061224489796</v>
      </c>
      <c r="G475" s="169">
        <f>B_DADOS1!$B$4*B_DADOS!E475</f>
        <v>5459.202983477313</v>
      </c>
      <c r="H475" s="178">
        <f t="shared" si="21"/>
        <v>8112.2642079671095</v>
      </c>
      <c r="I475" s="179" t="s">
        <v>2831</v>
      </c>
      <c r="J475" s="222" t="s">
        <v>2668</v>
      </c>
      <c r="K475" s="181" t="s">
        <v>4153</v>
      </c>
      <c r="L475" s="182" t="s">
        <v>53</v>
      </c>
      <c r="M475" s="182" t="s">
        <v>2669</v>
      </c>
      <c r="N475" s="182" t="s">
        <v>2670</v>
      </c>
      <c r="O475" s="183" t="s">
        <v>2671</v>
      </c>
      <c r="P475" s="184" t="s">
        <v>104</v>
      </c>
      <c r="Q475" s="185" t="s">
        <v>2363</v>
      </c>
      <c r="R475" s="186">
        <v>1</v>
      </c>
      <c r="S475" s="187" t="s">
        <v>3258</v>
      </c>
      <c r="T475" s="187" t="s">
        <v>3255</v>
      </c>
      <c r="U475" s="188">
        <v>55</v>
      </c>
      <c r="V475" s="179" t="s">
        <v>1731</v>
      </c>
      <c r="W475" s="187" t="s">
        <v>2671</v>
      </c>
      <c r="X475" s="189">
        <v>97755000</v>
      </c>
      <c r="Y475" s="190"/>
      <c r="Z475" s="210">
        <v>14687738000183</v>
      </c>
      <c r="AA475" s="217"/>
      <c r="AB475" s="218"/>
      <c r="AC475" s="218"/>
      <c r="AD475" s="218"/>
      <c r="AE475" s="218"/>
      <c r="AF475" s="219"/>
      <c r="AG475" s="218"/>
      <c r="AH475" s="218"/>
      <c r="AI475" s="219" t="s">
        <v>3257</v>
      </c>
      <c r="AJ475" s="218"/>
      <c r="AK475" s="218"/>
      <c r="AL475" s="218"/>
      <c r="AM475" s="218"/>
      <c r="AN475" s="230">
        <f t="shared" si="22"/>
        <v>115.5</v>
      </c>
      <c r="AO475" s="220">
        <v>185.63699617174973</v>
      </c>
      <c r="AP475" s="226">
        <f t="shared" si="23"/>
        <v>38.5</v>
      </c>
      <c r="AQ475" s="227">
        <v>77</v>
      </c>
    </row>
    <row r="476" spans="1:43" ht="17.25">
      <c r="A476" s="160" t="s">
        <v>3382</v>
      </c>
      <c r="B476" s="161">
        <v>432240</v>
      </c>
      <c r="C476" s="162">
        <v>0.4136055886497051</v>
      </c>
      <c r="D476" s="163">
        <v>127155</v>
      </c>
      <c r="E476" s="164">
        <v>0.003490125220155048</v>
      </c>
      <c r="F476" s="165">
        <v>2653.061224489796</v>
      </c>
      <c r="G476" s="169">
        <f>B_DADOS1!$B$4*B_DADOS!E476</f>
        <v>8376.300528372116</v>
      </c>
      <c r="H476" s="178">
        <f t="shared" si="21"/>
        <v>11029.361752861912</v>
      </c>
      <c r="I476" s="179" t="s">
        <v>2832</v>
      </c>
      <c r="J476" s="222" t="s">
        <v>4743</v>
      </c>
      <c r="K476" s="181" t="s">
        <v>4153</v>
      </c>
      <c r="L476" s="182" t="s">
        <v>54</v>
      </c>
      <c r="M476" s="182" t="s">
        <v>2672</v>
      </c>
      <c r="N476" s="182" t="s">
        <v>2673</v>
      </c>
      <c r="O476" s="183" t="s">
        <v>2674</v>
      </c>
      <c r="P476" s="184" t="s">
        <v>104</v>
      </c>
      <c r="Q476" s="185" t="s">
        <v>2364</v>
      </c>
      <c r="R476" s="186">
        <v>1882</v>
      </c>
      <c r="S476" s="187" t="s">
        <v>3258</v>
      </c>
      <c r="T476" s="187" t="s">
        <v>3255</v>
      </c>
      <c r="U476" s="188">
        <v>55</v>
      </c>
      <c r="V476" s="179" t="s">
        <v>1732</v>
      </c>
      <c r="W476" s="187" t="s">
        <v>2674</v>
      </c>
      <c r="X476" s="189">
        <v>97500510</v>
      </c>
      <c r="Y476" s="190"/>
      <c r="Z476" s="210">
        <v>14534811000187</v>
      </c>
      <c r="AA476" s="217"/>
      <c r="AB476" s="218"/>
      <c r="AC476" s="218"/>
      <c r="AD476" s="218"/>
      <c r="AE476" s="218"/>
      <c r="AF476" s="219"/>
      <c r="AG476" s="218"/>
      <c r="AH476" s="218"/>
      <c r="AI476" s="219" t="s">
        <v>3257</v>
      </c>
      <c r="AJ476" s="218"/>
      <c r="AK476" s="218"/>
      <c r="AL476" s="218"/>
      <c r="AM476" s="218"/>
      <c r="AN476" s="230">
        <f t="shared" si="22"/>
        <v>199.5</v>
      </c>
      <c r="AO476" s="220">
        <v>318.35695682888604</v>
      </c>
      <c r="AP476" s="226">
        <f t="shared" si="23"/>
        <v>66.5</v>
      </c>
      <c r="AQ476" s="227">
        <v>133</v>
      </c>
    </row>
    <row r="477" spans="1:43" ht="17.25">
      <c r="A477" s="160" t="s">
        <v>3383</v>
      </c>
      <c r="B477" s="161">
        <v>432250</v>
      </c>
      <c r="C477" s="162">
        <v>0.39734156524491704</v>
      </c>
      <c r="D477" s="163">
        <v>66479</v>
      </c>
      <c r="E477" s="164">
        <v>0.003042084437360735</v>
      </c>
      <c r="F477" s="165">
        <v>2653.061224489796</v>
      </c>
      <c r="G477" s="169">
        <f>B_DADOS1!$B$4*B_DADOS!E477</f>
        <v>7301.002649665764</v>
      </c>
      <c r="H477" s="178">
        <f t="shared" si="21"/>
        <v>9954.06387415556</v>
      </c>
      <c r="I477" s="179" t="s">
        <v>2833</v>
      </c>
      <c r="J477" s="222" t="s">
        <v>4744</v>
      </c>
      <c r="K477" s="181" t="s">
        <v>4152</v>
      </c>
      <c r="L477" s="182" t="s">
        <v>55</v>
      </c>
      <c r="M477" s="182" t="s">
        <v>2675</v>
      </c>
      <c r="N477" s="182" t="s">
        <v>2676</v>
      </c>
      <c r="O477" s="183" t="s">
        <v>2677</v>
      </c>
      <c r="P477" s="184" t="s">
        <v>104</v>
      </c>
      <c r="Q477" s="185" t="s">
        <v>2365</v>
      </c>
      <c r="R477" s="186">
        <v>915</v>
      </c>
      <c r="S477" s="187"/>
      <c r="T477" s="187" t="s">
        <v>3255</v>
      </c>
      <c r="U477" s="188">
        <v>54</v>
      </c>
      <c r="V477" s="179" t="s">
        <v>1733</v>
      </c>
      <c r="W477" s="187" t="s">
        <v>2677</v>
      </c>
      <c r="X477" s="189">
        <v>95200000</v>
      </c>
      <c r="Y477" s="190"/>
      <c r="Z477" s="210">
        <v>13617291000103</v>
      </c>
      <c r="AA477" s="217"/>
      <c r="AB477" s="218"/>
      <c r="AC477" s="218"/>
      <c r="AD477" s="218"/>
      <c r="AE477" s="218"/>
      <c r="AF477" s="219"/>
      <c r="AG477" s="218"/>
      <c r="AH477" s="218"/>
      <c r="AI477" s="219" t="s">
        <v>3257</v>
      </c>
      <c r="AJ477" s="218"/>
      <c r="AK477" s="218"/>
      <c r="AL477" s="218"/>
      <c r="AM477" s="218"/>
      <c r="AN477" s="230">
        <f t="shared" si="22"/>
        <v>123</v>
      </c>
      <c r="AO477" s="220">
        <v>196.77527833089044</v>
      </c>
      <c r="AP477" s="226">
        <f t="shared" si="23"/>
        <v>41</v>
      </c>
      <c r="AQ477" s="229">
        <v>82</v>
      </c>
    </row>
    <row r="478" spans="1:43" ht="17.25">
      <c r="A478" s="160" t="s">
        <v>3384</v>
      </c>
      <c r="B478" s="161">
        <v>432253</v>
      </c>
      <c r="C478" s="162">
        <v>0.4646125277105551</v>
      </c>
      <c r="D478" s="163">
        <v>11521</v>
      </c>
      <c r="E478" s="164">
        <v>0.002734758851775467</v>
      </c>
      <c r="F478" s="165">
        <v>2653.061224489796</v>
      </c>
      <c r="G478" s="169">
        <f>B_DADOS1!$B$4*B_DADOS!E478</f>
        <v>6563.421244261121</v>
      </c>
      <c r="H478" s="178">
        <f t="shared" si="21"/>
        <v>9216.482468750917</v>
      </c>
      <c r="I478" s="179" t="s">
        <v>2834</v>
      </c>
      <c r="J478" s="222" t="s">
        <v>4745</v>
      </c>
      <c r="K478" s="181" t="s">
        <v>4154</v>
      </c>
      <c r="L478" s="182" t="s">
        <v>56</v>
      </c>
      <c r="M478" s="182" t="s">
        <v>2678</v>
      </c>
      <c r="N478" s="182" t="s">
        <v>2679</v>
      </c>
      <c r="O478" s="183" t="s">
        <v>2680</v>
      </c>
      <c r="P478" s="184" t="s">
        <v>104</v>
      </c>
      <c r="Q478" s="185" t="s">
        <v>2366</v>
      </c>
      <c r="R478" s="186">
        <v>54</v>
      </c>
      <c r="S478" s="187" t="s">
        <v>3279</v>
      </c>
      <c r="T478" s="187" t="s">
        <v>3255</v>
      </c>
      <c r="U478" s="188">
        <v>51</v>
      </c>
      <c r="V478" s="179" t="s">
        <v>1734</v>
      </c>
      <c r="W478" s="187" t="s">
        <v>2680</v>
      </c>
      <c r="X478" s="189">
        <v>96878000</v>
      </c>
      <c r="Y478" s="190"/>
      <c r="Z478" s="210">
        <v>14344707000120</v>
      </c>
      <c r="AA478" s="217"/>
      <c r="AB478" s="218"/>
      <c r="AC478" s="218"/>
      <c r="AD478" s="218"/>
      <c r="AE478" s="218"/>
      <c r="AF478" s="219"/>
      <c r="AG478" s="218"/>
      <c r="AH478" s="218"/>
      <c r="AI478" s="219" t="s">
        <v>3257</v>
      </c>
      <c r="AJ478" s="218"/>
      <c r="AK478" s="218"/>
      <c r="AL478" s="218"/>
      <c r="AM478" s="218"/>
      <c r="AN478" s="230">
        <f t="shared" si="22"/>
        <v>127.5</v>
      </c>
      <c r="AO478" s="220">
        <v>203.39616203295168</v>
      </c>
      <c r="AP478" s="226">
        <f t="shared" si="23"/>
        <v>42.5</v>
      </c>
      <c r="AQ478" s="227">
        <v>85</v>
      </c>
    </row>
    <row r="479" spans="1:43" ht="17.25">
      <c r="A479" s="160" t="s">
        <v>3385</v>
      </c>
      <c r="B479" s="161">
        <v>432254</v>
      </c>
      <c r="C479" s="162">
        <v>0.27961677170882754</v>
      </c>
      <c r="D479" s="163">
        <v>5402</v>
      </c>
      <c r="E479" s="164">
        <v>0.0014690987819319888</v>
      </c>
      <c r="F479" s="165">
        <v>2653.061224489796</v>
      </c>
      <c r="G479" s="169">
        <f>B_DADOS1!$B$4*B_DADOS!E479</f>
        <v>3525.8370766367734</v>
      </c>
      <c r="H479" s="178">
        <f t="shared" si="21"/>
        <v>6178.89830112657</v>
      </c>
      <c r="I479" s="179" t="s">
        <v>2835</v>
      </c>
      <c r="J479" s="222" t="s">
        <v>2681</v>
      </c>
      <c r="K479" s="181" t="s">
        <v>4154</v>
      </c>
      <c r="L479" s="182" t="s">
        <v>57</v>
      </c>
      <c r="M479" s="182" t="s">
        <v>2682</v>
      </c>
      <c r="N479" s="182" t="s">
        <v>2683</v>
      </c>
      <c r="O479" s="183" t="s">
        <v>2684</v>
      </c>
      <c r="P479" s="184" t="s">
        <v>104</v>
      </c>
      <c r="Q479" s="185" t="s">
        <v>2367</v>
      </c>
      <c r="R479" s="186">
        <v>659</v>
      </c>
      <c r="S479" s="187" t="s">
        <v>2685</v>
      </c>
      <c r="T479" s="187" t="s">
        <v>3272</v>
      </c>
      <c r="U479" s="188">
        <v>51</v>
      </c>
      <c r="V479" s="179" t="s">
        <v>1735</v>
      </c>
      <c r="W479" s="187" t="s">
        <v>2684</v>
      </c>
      <c r="X479" s="189">
        <v>95778000</v>
      </c>
      <c r="Y479" s="190"/>
      <c r="Z479" s="210">
        <v>14301928000110</v>
      </c>
      <c r="AA479" s="217"/>
      <c r="AB479" s="218"/>
      <c r="AC479" s="218"/>
      <c r="AD479" s="218"/>
      <c r="AE479" s="218"/>
      <c r="AF479" s="219"/>
      <c r="AG479" s="218"/>
      <c r="AH479" s="218"/>
      <c r="AI479" s="219" t="s">
        <v>3257</v>
      </c>
      <c r="AJ479" s="218"/>
      <c r="AK479" s="218"/>
      <c r="AL479" s="218"/>
      <c r="AM479" s="218"/>
      <c r="AN479" s="230">
        <f t="shared" si="22"/>
        <v>60</v>
      </c>
      <c r="AO479" s="220">
        <v>95.46571378613875</v>
      </c>
      <c r="AP479" s="226">
        <f t="shared" si="23"/>
        <v>20</v>
      </c>
      <c r="AQ479" s="227">
        <v>40</v>
      </c>
    </row>
    <row r="480" spans="1:43" ht="17.25">
      <c r="A480" s="160" t="s">
        <v>3386</v>
      </c>
      <c r="B480" s="161">
        <v>432252</v>
      </c>
      <c r="C480" s="162">
        <v>0.5064584256892827</v>
      </c>
      <c r="D480" s="163">
        <v>3305</v>
      </c>
      <c r="E480" s="164">
        <v>0.0024718613936763984</v>
      </c>
      <c r="F480" s="165">
        <v>2653.061224489796</v>
      </c>
      <c r="G480" s="169">
        <f>B_DADOS1!$B$4*B_DADOS!E480</f>
        <v>5932.467344823356</v>
      </c>
      <c r="H480" s="178">
        <f t="shared" si="21"/>
        <v>8585.528569313152</v>
      </c>
      <c r="I480" s="179" t="s">
        <v>2836</v>
      </c>
      <c r="J480" s="222" t="s">
        <v>4758</v>
      </c>
      <c r="K480" s="181" t="s">
        <v>4154</v>
      </c>
      <c r="L480" s="182" t="s">
        <v>58</v>
      </c>
      <c r="M480" s="182" t="s">
        <v>2686</v>
      </c>
      <c r="N480" s="182" t="s">
        <v>2687</v>
      </c>
      <c r="O480" s="183" t="s">
        <v>2688</v>
      </c>
      <c r="P480" s="184" t="s">
        <v>104</v>
      </c>
      <c r="Q480" s="185" t="s">
        <v>2368</v>
      </c>
      <c r="R480" s="186">
        <v>449</v>
      </c>
      <c r="S480" s="187" t="s">
        <v>3263</v>
      </c>
      <c r="T480" s="187" t="s">
        <v>3255</v>
      </c>
      <c r="U480" s="188">
        <v>51</v>
      </c>
      <c r="V480" s="179" t="s">
        <v>1736</v>
      </c>
      <c r="W480" s="187" t="s">
        <v>2688</v>
      </c>
      <c r="X480" s="189">
        <v>95833000</v>
      </c>
      <c r="Y480" s="190"/>
      <c r="Z480" s="210">
        <v>14362777000100</v>
      </c>
      <c r="AA480" s="217"/>
      <c r="AB480" s="218"/>
      <c r="AC480" s="218"/>
      <c r="AD480" s="218"/>
      <c r="AE480" s="218"/>
      <c r="AF480" s="219"/>
      <c r="AG480" s="218"/>
      <c r="AH480" s="218"/>
      <c r="AI480" s="219" t="s">
        <v>3257</v>
      </c>
      <c r="AJ480" s="218"/>
      <c r="AK480" s="218"/>
      <c r="AL480" s="218"/>
      <c r="AM480" s="218"/>
      <c r="AN480" s="230">
        <f t="shared" si="22"/>
        <v>115.5</v>
      </c>
      <c r="AO480" s="220">
        <v>185.0904956750727</v>
      </c>
      <c r="AP480" s="226">
        <f t="shared" si="23"/>
        <v>38.5</v>
      </c>
      <c r="AQ480" s="227">
        <v>77</v>
      </c>
    </row>
    <row r="481" spans="1:43" ht="17.25">
      <c r="A481" s="160" t="s">
        <v>3387</v>
      </c>
      <c r="B481" s="161">
        <v>432255</v>
      </c>
      <c r="C481" s="162">
        <v>0.30545417867994923</v>
      </c>
      <c r="D481" s="163">
        <v>2036</v>
      </c>
      <c r="E481" s="164">
        <v>0.0013863322656747427</v>
      </c>
      <c r="F481" s="165">
        <v>2653.061224489796</v>
      </c>
      <c r="G481" s="169">
        <f>B_DADOS1!$B$4*B_DADOS!E481</f>
        <v>3327.1974376193825</v>
      </c>
      <c r="H481" s="178">
        <f t="shared" si="21"/>
        <v>5980.258662109179</v>
      </c>
      <c r="I481" s="179" t="s">
        <v>2837</v>
      </c>
      <c r="J481" s="222" t="s">
        <v>4746</v>
      </c>
      <c r="K481" s="181" t="s">
        <v>4152</v>
      </c>
      <c r="L481" s="182" t="s">
        <v>59</v>
      </c>
      <c r="M481" s="182" t="s">
        <v>2689</v>
      </c>
      <c r="N481" s="182" t="s">
        <v>2690</v>
      </c>
      <c r="O481" s="183" t="s">
        <v>2691</v>
      </c>
      <c r="P481" s="184" t="s">
        <v>104</v>
      </c>
      <c r="Q481" s="185" t="s">
        <v>2369</v>
      </c>
      <c r="R481" s="186">
        <v>297</v>
      </c>
      <c r="S481" s="187" t="s">
        <v>3260</v>
      </c>
      <c r="T481" s="187" t="s">
        <v>3255</v>
      </c>
      <c r="U481" s="188">
        <v>54</v>
      </c>
      <c r="V481" s="179" t="s">
        <v>1737</v>
      </c>
      <c r="W481" s="187" t="s">
        <v>2691</v>
      </c>
      <c r="X481" s="189">
        <v>99290000</v>
      </c>
      <c r="Y481" s="190"/>
      <c r="Z481" s="210">
        <v>17356170000106</v>
      </c>
      <c r="AA481" s="217"/>
      <c r="AB481" s="218"/>
      <c r="AC481" s="218"/>
      <c r="AD481" s="218"/>
      <c r="AE481" s="218"/>
      <c r="AF481" s="219"/>
      <c r="AG481" s="218"/>
      <c r="AH481" s="218"/>
      <c r="AI481" s="219" t="s">
        <v>3257</v>
      </c>
      <c r="AJ481" s="218"/>
      <c r="AK481" s="218"/>
      <c r="AL481" s="218"/>
      <c r="AM481" s="218"/>
      <c r="AN481" s="230">
        <f t="shared" si="22"/>
        <v>82.5</v>
      </c>
      <c r="AO481" s="220">
        <v>131.75177437290367</v>
      </c>
      <c r="AP481" s="226">
        <f t="shared" si="23"/>
        <v>27.5</v>
      </c>
      <c r="AQ481" s="227">
        <v>55</v>
      </c>
    </row>
    <row r="482" spans="1:43" ht="17.25">
      <c r="A482" s="160" t="s">
        <v>3388</v>
      </c>
      <c r="B482" s="161">
        <v>432260</v>
      </c>
      <c r="C482" s="162">
        <v>0.31591078522024</v>
      </c>
      <c r="D482" s="163">
        <v>69052</v>
      </c>
      <c r="E482" s="164">
        <v>0.0024324587639728413</v>
      </c>
      <c r="F482" s="165">
        <v>2653.061224489796</v>
      </c>
      <c r="G482" s="169">
        <f>B_DADOS1!$B$4*B_DADOS!E482</f>
        <v>5837.901033534819</v>
      </c>
      <c r="H482" s="178">
        <f t="shared" si="21"/>
        <v>8490.962258024616</v>
      </c>
      <c r="I482" s="179" t="s">
        <v>2838</v>
      </c>
      <c r="J482" s="222" t="s">
        <v>4747</v>
      </c>
      <c r="K482" s="181" t="s">
        <v>4154</v>
      </c>
      <c r="L482" s="182" t="s">
        <v>60</v>
      </c>
      <c r="M482" s="182" t="s">
        <v>2692</v>
      </c>
      <c r="N482" s="182" t="s">
        <v>2693</v>
      </c>
      <c r="O482" s="183" t="s">
        <v>2694</v>
      </c>
      <c r="P482" s="184" t="s">
        <v>104</v>
      </c>
      <c r="Q482" s="185" t="s">
        <v>2370</v>
      </c>
      <c r="R482" s="186">
        <v>820</v>
      </c>
      <c r="S482" s="187" t="s">
        <v>3258</v>
      </c>
      <c r="T482" s="187" t="s">
        <v>3255</v>
      </c>
      <c r="U482" s="188">
        <v>51</v>
      </c>
      <c r="V482" s="179" t="s">
        <v>1738</v>
      </c>
      <c r="W482" s="187" t="s">
        <v>2694</v>
      </c>
      <c r="X482" s="189">
        <v>95800000</v>
      </c>
      <c r="Y482" s="190"/>
      <c r="Z482" s="210">
        <v>13900319000115</v>
      </c>
      <c r="AA482" s="217"/>
      <c r="AB482" s="218"/>
      <c r="AC482" s="218"/>
      <c r="AD482" s="218"/>
      <c r="AE482" s="218"/>
      <c r="AF482" s="219"/>
      <c r="AG482" s="218"/>
      <c r="AH482" s="218"/>
      <c r="AI482" s="219" t="s">
        <v>3257</v>
      </c>
      <c r="AJ482" s="218"/>
      <c r="AK482" s="218"/>
      <c r="AL482" s="218"/>
      <c r="AM482" s="218"/>
      <c r="AN482" s="230">
        <f t="shared" si="22"/>
        <v>165</v>
      </c>
      <c r="AO482" s="220">
        <v>263.6677724602852</v>
      </c>
      <c r="AP482" s="226">
        <f t="shared" si="23"/>
        <v>55</v>
      </c>
      <c r="AQ482" s="227">
        <v>110</v>
      </c>
    </row>
    <row r="483" spans="1:43" ht="17.25">
      <c r="A483" s="160" t="s">
        <v>3389</v>
      </c>
      <c r="B483" s="161">
        <v>432270</v>
      </c>
      <c r="C483" s="162">
        <v>0.3520979299407642</v>
      </c>
      <c r="D483" s="163">
        <v>25266</v>
      </c>
      <c r="E483" s="164">
        <v>0.002331570436165502</v>
      </c>
      <c r="F483" s="165">
        <v>2653.061224489796</v>
      </c>
      <c r="G483" s="169">
        <f>B_DADOS1!$B$4*B_DADOS!E483</f>
        <v>5595.769046797205</v>
      </c>
      <c r="H483" s="178">
        <f t="shared" si="21"/>
        <v>8248.830271287</v>
      </c>
      <c r="I483" s="179" t="s">
        <v>2839</v>
      </c>
      <c r="J483" s="222" t="s">
        <v>4748</v>
      </c>
      <c r="K483" s="181" t="s">
        <v>4154</v>
      </c>
      <c r="L483" s="182" t="s">
        <v>61</v>
      </c>
      <c r="M483" s="182" t="s">
        <v>4086</v>
      </c>
      <c r="N483" s="182" t="s">
        <v>4087</v>
      </c>
      <c r="O483" s="183" t="s">
        <v>4088</v>
      </c>
      <c r="P483" s="184" t="s">
        <v>104</v>
      </c>
      <c r="Q483" s="185" t="s">
        <v>2371</v>
      </c>
      <c r="R483" s="186">
        <v>648</v>
      </c>
      <c r="S483" s="187" t="s">
        <v>3258</v>
      </c>
      <c r="T483" s="187" t="s">
        <v>3255</v>
      </c>
      <c r="U483" s="188">
        <v>51</v>
      </c>
      <c r="V483" s="179" t="s">
        <v>1739</v>
      </c>
      <c r="W483" s="187" t="s">
        <v>4088</v>
      </c>
      <c r="X483" s="189">
        <v>96880000</v>
      </c>
      <c r="Y483" s="190"/>
      <c r="Z483" s="210">
        <v>14353480000189</v>
      </c>
      <c r="AA483" s="217"/>
      <c r="AB483" s="218"/>
      <c r="AC483" s="218"/>
      <c r="AD483" s="218"/>
      <c r="AE483" s="218"/>
      <c r="AF483" s="219"/>
      <c r="AG483" s="218"/>
      <c r="AH483" s="218"/>
      <c r="AI483" s="219" t="s">
        <v>3257</v>
      </c>
      <c r="AJ483" s="218"/>
      <c r="AK483" s="218"/>
      <c r="AL483" s="218"/>
      <c r="AM483" s="218"/>
      <c r="AN483" s="230">
        <f t="shared" si="22"/>
        <v>154.5</v>
      </c>
      <c r="AO483" s="220">
        <v>247.26576647371158</v>
      </c>
      <c r="AP483" s="226">
        <f t="shared" si="23"/>
        <v>51.5</v>
      </c>
      <c r="AQ483" s="227">
        <v>103</v>
      </c>
    </row>
    <row r="484" spans="1:43" ht="17.25">
      <c r="A484" s="160" t="s">
        <v>3390</v>
      </c>
      <c r="B484" s="161">
        <v>432280</v>
      </c>
      <c r="C484" s="162">
        <v>0.26111047150893285</v>
      </c>
      <c r="D484" s="163">
        <v>24025</v>
      </c>
      <c r="E484" s="164">
        <v>0.001716043896135416</v>
      </c>
      <c r="F484" s="165">
        <v>2653.061224489796</v>
      </c>
      <c r="G484" s="169">
        <f>B_DADOS1!$B$4*B_DADOS!E484</f>
        <v>4118.505350724999</v>
      </c>
      <c r="H484" s="178">
        <f t="shared" si="21"/>
        <v>6771.566575214794</v>
      </c>
      <c r="I484" s="179" t="s">
        <v>2840</v>
      </c>
      <c r="J484" s="222" t="s">
        <v>4749</v>
      </c>
      <c r="K484" s="181" t="s">
        <v>4152</v>
      </c>
      <c r="L484" s="182" t="s">
        <v>62</v>
      </c>
      <c r="M484" s="182" t="s">
        <v>4089</v>
      </c>
      <c r="N484" s="182" t="s">
        <v>4090</v>
      </c>
      <c r="O484" s="183" t="s">
        <v>4091</v>
      </c>
      <c r="P484" s="184" t="s">
        <v>104</v>
      </c>
      <c r="Q484" s="185" t="s">
        <v>2372</v>
      </c>
      <c r="R484" s="186">
        <v>259</v>
      </c>
      <c r="S484" s="187" t="s">
        <v>4092</v>
      </c>
      <c r="T484" s="187" t="s">
        <v>3255</v>
      </c>
      <c r="U484" s="188">
        <v>54</v>
      </c>
      <c r="V484" s="179" t="s">
        <v>1740</v>
      </c>
      <c r="W484" s="187" t="s">
        <v>4091</v>
      </c>
      <c r="X484" s="189">
        <v>95330000</v>
      </c>
      <c r="Y484" s="190"/>
      <c r="Z484" s="210">
        <v>14359697000104</v>
      </c>
      <c r="AA484" s="217"/>
      <c r="AB484" s="218"/>
      <c r="AC484" s="218"/>
      <c r="AD484" s="218"/>
      <c r="AE484" s="218"/>
      <c r="AF484" s="219"/>
      <c r="AG484" s="218"/>
      <c r="AH484" s="218"/>
      <c r="AI484" s="219" t="s">
        <v>3257</v>
      </c>
      <c r="AJ484" s="218"/>
      <c r="AK484" s="218"/>
      <c r="AL484" s="218"/>
      <c r="AM484" s="218"/>
      <c r="AN484" s="230">
        <f t="shared" si="22"/>
        <v>121.5</v>
      </c>
      <c r="AO484" s="220">
        <v>193.54341861005275</v>
      </c>
      <c r="AP484" s="226">
        <f t="shared" si="23"/>
        <v>40.5</v>
      </c>
      <c r="AQ484" s="227">
        <v>81</v>
      </c>
    </row>
    <row r="485" spans="1:43" ht="17.25">
      <c r="A485" s="160" t="s">
        <v>3391</v>
      </c>
      <c r="B485" s="161">
        <v>432285</v>
      </c>
      <c r="C485" s="162">
        <v>0.24515140896686738</v>
      </c>
      <c r="D485" s="163">
        <v>1890</v>
      </c>
      <c r="E485" s="164">
        <v>0.0011002927684824785</v>
      </c>
      <c r="F485" s="165">
        <v>2653.061224489796</v>
      </c>
      <c r="G485" s="169">
        <f>B_DADOS1!$B$4*B_DADOS!E485</f>
        <v>2640.7026443579484</v>
      </c>
      <c r="H485" s="178">
        <f t="shared" si="21"/>
        <v>5293.763868847745</v>
      </c>
      <c r="I485" s="179" t="s">
        <v>2841</v>
      </c>
      <c r="J485" s="222" t="s">
        <v>4093</v>
      </c>
      <c r="K485" s="181" t="s">
        <v>4154</v>
      </c>
      <c r="L485" s="182" t="s">
        <v>63</v>
      </c>
      <c r="M485" s="182" t="s">
        <v>4094</v>
      </c>
      <c r="N485" s="182" t="s">
        <v>4095</v>
      </c>
      <c r="O485" s="183" t="s">
        <v>4096</v>
      </c>
      <c r="P485" s="184" t="s">
        <v>104</v>
      </c>
      <c r="Q485" s="185" t="s">
        <v>2373</v>
      </c>
      <c r="R485" s="186">
        <v>1046</v>
      </c>
      <c r="S485" s="187" t="s">
        <v>3258</v>
      </c>
      <c r="T485" s="187" t="s">
        <v>3255</v>
      </c>
      <c r="U485" s="188">
        <v>51</v>
      </c>
      <c r="V485" s="179" t="s">
        <v>1741</v>
      </c>
      <c r="W485" s="187" t="s">
        <v>4096</v>
      </c>
      <c r="X485" s="189">
        <v>95972000</v>
      </c>
      <c r="Y485" s="190"/>
      <c r="Z485" s="210">
        <v>14292803000171</v>
      </c>
      <c r="AA485" s="217"/>
      <c r="AB485" s="218"/>
      <c r="AC485" s="218"/>
      <c r="AD485" s="218"/>
      <c r="AE485" s="218"/>
      <c r="AF485" s="219"/>
      <c r="AG485" s="218"/>
      <c r="AH485" s="218"/>
      <c r="AI485" s="219" t="s">
        <v>3257</v>
      </c>
      <c r="AJ485" s="218"/>
      <c r="AK485" s="218"/>
      <c r="AL485" s="218"/>
      <c r="AM485" s="218"/>
      <c r="AN485" s="230">
        <f t="shared" si="22"/>
        <v>72</v>
      </c>
      <c r="AO485" s="220">
        <v>115.7011570242474</v>
      </c>
      <c r="AP485" s="226">
        <f t="shared" si="23"/>
        <v>24</v>
      </c>
      <c r="AQ485" s="227">
        <v>48</v>
      </c>
    </row>
    <row r="486" spans="1:43" ht="17.25">
      <c r="A486" s="160" t="s">
        <v>3392</v>
      </c>
      <c r="B486" s="161">
        <v>432290</v>
      </c>
      <c r="C486" s="162">
        <v>0.3119880651104351</v>
      </c>
      <c r="D486" s="163">
        <v>5227</v>
      </c>
      <c r="E486" s="164">
        <v>0.0016310994831017708</v>
      </c>
      <c r="F486" s="165">
        <v>2653.061224489796</v>
      </c>
      <c r="G486" s="169">
        <f>B_DADOS1!$B$4*B_DADOS!E486</f>
        <v>3914.63875944425</v>
      </c>
      <c r="H486" s="178">
        <f t="shared" si="21"/>
        <v>6567.699983934046</v>
      </c>
      <c r="I486" s="179" t="s">
        <v>2842</v>
      </c>
      <c r="J486" s="222" t="s">
        <v>4750</v>
      </c>
      <c r="K486" s="181" t="s">
        <v>4152</v>
      </c>
      <c r="L486" s="182" t="s">
        <v>64</v>
      </c>
      <c r="M486" s="182" t="s">
        <v>4097</v>
      </c>
      <c r="N486" s="182" t="s">
        <v>4098</v>
      </c>
      <c r="O486" s="183" t="s">
        <v>4099</v>
      </c>
      <c r="P486" s="184" t="s">
        <v>104</v>
      </c>
      <c r="Q486" s="185" t="s">
        <v>2374</v>
      </c>
      <c r="R486" s="186">
        <v>10</v>
      </c>
      <c r="S486" s="187" t="s">
        <v>3276</v>
      </c>
      <c r="T486" s="187" t="s">
        <v>3255</v>
      </c>
      <c r="U486" s="188">
        <v>54</v>
      </c>
      <c r="V486" s="179" t="s">
        <v>1742</v>
      </c>
      <c r="W486" s="187" t="s">
        <v>4099</v>
      </c>
      <c r="X486" s="189">
        <v>99820000</v>
      </c>
      <c r="Y486" s="190"/>
      <c r="Z486" s="210">
        <v>15704673000108</v>
      </c>
      <c r="AA486" s="217"/>
      <c r="AB486" s="218"/>
      <c r="AC486" s="218"/>
      <c r="AD486" s="218"/>
      <c r="AE486" s="218"/>
      <c r="AF486" s="219"/>
      <c r="AG486" s="218"/>
      <c r="AH486" s="218"/>
      <c r="AI486" s="219" t="s">
        <v>3257</v>
      </c>
      <c r="AJ486" s="218"/>
      <c r="AK486" s="218"/>
      <c r="AL486" s="218"/>
      <c r="AM486" s="218"/>
      <c r="AN486" s="230">
        <f t="shared" si="22"/>
        <v>129</v>
      </c>
      <c r="AO486" s="220">
        <v>207.13940908380752</v>
      </c>
      <c r="AP486" s="226">
        <f t="shared" si="23"/>
        <v>43</v>
      </c>
      <c r="AQ486" s="227">
        <v>86</v>
      </c>
    </row>
    <row r="487" spans="1:43" ht="17.25">
      <c r="A487" s="160" t="s">
        <v>3393</v>
      </c>
      <c r="B487" s="161">
        <v>432300</v>
      </c>
      <c r="C487" s="162">
        <v>0.43688743309076666</v>
      </c>
      <c r="D487" s="163">
        <v>251842</v>
      </c>
      <c r="E487" s="164">
        <v>0.004084542044811601</v>
      </c>
      <c r="F487" s="165">
        <v>2653.061224489796</v>
      </c>
      <c r="G487" s="169">
        <f>B_DADOS1!$B$4*B_DADOS!E487</f>
        <v>9802.90090754784</v>
      </c>
      <c r="H487" s="178">
        <f t="shared" si="21"/>
        <v>12455.962132037637</v>
      </c>
      <c r="I487" s="179" t="s">
        <v>2843</v>
      </c>
      <c r="J487" s="222" t="s">
        <v>4751</v>
      </c>
      <c r="K487" s="181" t="s">
        <v>4154</v>
      </c>
      <c r="L487" s="182" t="s">
        <v>65</v>
      </c>
      <c r="M487" s="182" t="s">
        <v>4100</v>
      </c>
      <c r="N487" s="182" t="s">
        <v>4101</v>
      </c>
      <c r="O487" s="183" t="s">
        <v>4102</v>
      </c>
      <c r="P487" s="184" t="s">
        <v>104</v>
      </c>
      <c r="Q487" s="185" t="s">
        <v>2375</v>
      </c>
      <c r="R487" s="186">
        <v>0</v>
      </c>
      <c r="S487" s="187" t="s">
        <v>3258</v>
      </c>
      <c r="T487" s="187" t="s">
        <v>3255</v>
      </c>
      <c r="U487" s="188">
        <v>51</v>
      </c>
      <c r="V487" s="179" t="s">
        <v>1743</v>
      </c>
      <c r="W487" s="187" t="s">
        <v>4102</v>
      </c>
      <c r="X487" s="189">
        <v>94410055</v>
      </c>
      <c r="Y487" s="190"/>
      <c r="Z487" s="210">
        <v>14277666000104</v>
      </c>
      <c r="AA487" s="217"/>
      <c r="AB487" s="218"/>
      <c r="AC487" s="218"/>
      <c r="AD487" s="218"/>
      <c r="AE487" s="218"/>
      <c r="AF487" s="219"/>
      <c r="AG487" s="218"/>
      <c r="AH487" s="218"/>
      <c r="AI487" s="219" t="s">
        <v>3257</v>
      </c>
      <c r="AJ487" s="218"/>
      <c r="AK487" s="218"/>
      <c r="AL487" s="218"/>
      <c r="AM487" s="218"/>
      <c r="AN487" s="230">
        <f t="shared" si="22"/>
        <v>252</v>
      </c>
      <c r="AO487" s="220">
        <v>402.2597363841359</v>
      </c>
      <c r="AP487" s="226">
        <f t="shared" si="23"/>
        <v>84</v>
      </c>
      <c r="AQ487" s="227">
        <v>168</v>
      </c>
    </row>
    <row r="488" spans="1:43" ht="17.25">
      <c r="A488" s="160" t="s">
        <v>3394</v>
      </c>
      <c r="B488" s="161">
        <v>432310</v>
      </c>
      <c r="C488" s="162">
        <v>0.5078363998845131</v>
      </c>
      <c r="D488" s="163">
        <v>5052</v>
      </c>
      <c r="E488" s="164">
        <v>0.0026414836202137268</v>
      </c>
      <c r="F488" s="165">
        <v>2653.061224489796</v>
      </c>
      <c r="G488" s="169">
        <f>B_DADOS1!$B$4*B_DADOS!E488</f>
        <v>6339.560688512945</v>
      </c>
      <c r="H488" s="178">
        <f t="shared" si="21"/>
        <v>8992.62191300274</v>
      </c>
      <c r="I488" s="179" t="s">
        <v>2844</v>
      </c>
      <c r="J488" s="222" t="s">
        <v>4103</v>
      </c>
      <c r="K488" s="181" t="s">
        <v>4153</v>
      </c>
      <c r="L488" s="182" t="s">
        <v>66</v>
      </c>
      <c r="M488" s="182" t="s">
        <v>4104</v>
      </c>
      <c r="N488" s="182" t="s">
        <v>4105</v>
      </c>
      <c r="O488" s="183" t="s">
        <v>4106</v>
      </c>
      <c r="P488" s="184" t="s">
        <v>104</v>
      </c>
      <c r="Q488" s="185" t="s">
        <v>2376</v>
      </c>
      <c r="R488" s="186">
        <v>664</v>
      </c>
      <c r="S488" s="187" t="s">
        <v>3258</v>
      </c>
      <c r="T488" s="187" t="s">
        <v>3255</v>
      </c>
      <c r="U488" s="188">
        <v>55</v>
      </c>
      <c r="V488" s="179" t="s">
        <v>1744</v>
      </c>
      <c r="W488" s="187" t="s">
        <v>4106</v>
      </c>
      <c r="X488" s="189">
        <v>98450000</v>
      </c>
      <c r="Y488" s="190"/>
      <c r="Z488" s="210">
        <v>14289226000169</v>
      </c>
      <c r="AA488" s="217"/>
      <c r="AB488" s="218"/>
      <c r="AC488" s="218"/>
      <c r="AD488" s="218"/>
      <c r="AE488" s="218"/>
      <c r="AF488" s="219"/>
      <c r="AG488" s="218"/>
      <c r="AH488" s="218"/>
      <c r="AI488" s="219" t="s">
        <v>3257</v>
      </c>
      <c r="AJ488" s="218"/>
      <c r="AK488" s="218"/>
      <c r="AL488" s="218"/>
      <c r="AM488" s="218"/>
      <c r="AN488" s="230">
        <f t="shared" si="22"/>
        <v>148.5</v>
      </c>
      <c r="AO488" s="220">
        <v>237.0770516164579</v>
      </c>
      <c r="AP488" s="226">
        <f t="shared" si="23"/>
        <v>49.5</v>
      </c>
      <c r="AQ488" s="227">
        <v>99</v>
      </c>
    </row>
    <row r="489" spans="1:43" ht="17.25">
      <c r="A489" s="160" t="s">
        <v>3395</v>
      </c>
      <c r="B489" s="161">
        <v>432320</v>
      </c>
      <c r="C489" s="162">
        <v>0.26126076308019913</v>
      </c>
      <c r="D489" s="163">
        <v>3100</v>
      </c>
      <c r="E489" s="164">
        <v>0.0012629409333071967</v>
      </c>
      <c r="F489" s="165">
        <v>2653.061224489796</v>
      </c>
      <c r="G489" s="169">
        <f>B_DADOS1!$B$4*B_DADOS!E489</f>
        <v>3031.058239937272</v>
      </c>
      <c r="H489" s="178">
        <f t="shared" si="21"/>
        <v>5684.119464427068</v>
      </c>
      <c r="I489" s="179" t="s">
        <v>2845</v>
      </c>
      <c r="J489" s="222" t="s">
        <v>4107</v>
      </c>
      <c r="K489" s="181" t="s">
        <v>4152</v>
      </c>
      <c r="L489" s="182" t="s">
        <v>67</v>
      </c>
      <c r="M489" s="182" t="s">
        <v>4108</v>
      </c>
      <c r="N489" s="182" t="s">
        <v>4109</v>
      </c>
      <c r="O489" s="183" t="s">
        <v>4110</v>
      </c>
      <c r="P489" s="184" t="s">
        <v>104</v>
      </c>
      <c r="Q489" s="185" t="s">
        <v>2377</v>
      </c>
      <c r="R489" s="186">
        <v>776</v>
      </c>
      <c r="S489" s="187" t="s">
        <v>3263</v>
      </c>
      <c r="T489" s="187" t="s">
        <v>3255</v>
      </c>
      <c r="U489" s="188">
        <v>54</v>
      </c>
      <c r="V489" s="179" t="s">
        <v>1745</v>
      </c>
      <c r="W489" s="187" t="s">
        <v>4110</v>
      </c>
      <c r="X489" s="189">
        <v>99350000</v>
      </c>
      <c r="Y489" s="190"/>
      <c r="Z489" s="210">
        <v>13734602000114</v>
      </c>
      <c r="AA489" s="217"/>
      <c r="AB489" s="218"/>
      <c r="AC489" s="218"/>
      <c r="AD489" s="218"/>
      <c r="AE489" s="218"/>
      <c r="AF489" s="219"/>
      <c r="AG489" s="218"/>
      <c r="AH489" s="218"/>
      <c r="AI489" s="219" t="s">
        <v>3257</v>
      </c>
      <c r="AJ489" s="218"/>
      <c r="AK489" s="218"/>
      <c r="AL489" s="218"/>
      <c r="AM489" s="218"/>
      <c r="AN489" s="230">
        <f t="shared" si="22"/>
        <v>67.5</v>
      </c>
      <c r="AO489" s="220">
        <v>108.56947640199768</v>
      </c>
      <c r="AP489" s="226">
        <f t="shared" si="23"/>
        <v>22.5</v>
      </c>
      <c r="AQ489" s="227">
        <v>45</v>
      </c>
    </row>
    <row r="490" spans="1:43" ht="17.25">
      <c r="A490" s="160" t="s">
        <v>3396</v>
      </c>
      <c r="B490" s="161">
        <v>432330</v>
      </c>
      <c r="C490" s="162">
        <v>0.25502227831426305</v>
      </c>
      <c r="D490" s="163">
        <v>3388</v>
      </c>
      <c r="E490" s="164">
        <v>0.0012493215344862101</v>
      </c>
      <c r="F490" s="165">
        <v>2653.061224489796</v>
      </c>
      <c r="G490" s="169">
        <f>B_DADOS1!$B$4*B_DADOS!E490</f>
        <v>2998.3716827669045</v>
      </c>
      <c r="H490" s="178">
        <f t="shared" si="21"/>
        <v>5651.432907256701</v>
      </c>
      <c r="I490" s="179" t="s">
        <v>2846</v>
      </c>
      <c r="J490" s="222" t="s">
        <v>4111</v>
      </c>
      <c r="K490" s="181" t="s">
        <v>4152</v>
      </c>
      <c r="L490" s="182" t="s">
        <v>68</v>
      </c>
      <c r="M490" s="182" t="s">
        <v>4112</v>
      </c>
      <c r="N490" s="182" t="s">
        <v>4113</v>
      </c>
      <c r="O490" s="183" t="s">
        <v>4114</v>
      </c>
      <c r="P490" s="184" t="s">
        <v>104</v>
      </c>
      <c r="Q490" s="185" t="s">
        <v>2378</v>
      </c>
      <c r="R490" s="186">
        <v>300</v>
      </c>
      <c r="S490" s="187" t="s">
        <v>4115</v>
      </c>
      <c r="T490" s="187" t="s">
        <v>3255</v>
      </c>
      <c r="U490" s="188">
        <v>54</v>
      </c>
      <c r="V490" s="179" t="s">
        <v>1746</v>
      </c>
      <c r="W490" s="187" t="s">
        <v>4114</v>
      </c>
      <c r="X490" s="189">
        <v>95334000</v>
      </c>
      <c r="Y490" s="190"/>
      <c r="Z490" s="210">
        <v>13815955000149</v>
      </c>
      <c r="AA490" s="217"/>
      <c r="AB490" s="218"/>
      <c r="AC490" s="218"/>
      <c r="AD490" s="218"/>
      <c r="AE490" s="218"/>
      <c r="AF490" s="219"/>
      <c r="AG490" s="218"/>
      <c r="AH490" s="218"/>
      <c r="AI490" s="219" t="s">
        <v>3257</v>
      </c>
      <c r="AJ490" s="218"/>
      <c r="AK490" s="218"/>
      <c r="AL490" s="218"/>
      <c r="AM490" s="218"/>
      <c r="AN490" s="230">
        <f t="shared" si="22"/>
        <v>90</v>
      </c>
      <c r="AO490" s="220">
        <v>145.0472228293277</v>
      </c>
      <c r="AP490" s="226">
        <f t="shared" si="23"/>
        <v>30</v>
      </c>
      <c r="AQ490" s="227">
        <v>60</v>
      </c>
    </row>
    <row r="491" spans="1:43" ht="17.25">
      <c r="A491" s="160" t="s">
        <v>3397</v>
      </c>
      <c r="B491" s="161">
        <v>432335</v>
      </c>
      <c r="C491" s="162">
        <v>0.3287218818880451</v>
      </c>
      <c r="D491" s="163">
        <v>2108</v>
      </c>
      <c r="E491" s="164">
        <v>0.001499732489405435</v>
      </c>
      <c r="F491" s="165">
        <v>2653.061224489796</v>
      </c>
      <c r="G491" s="169">
        <f>B_DADOS1!$B$4*B_DADOS!E491</f>
        <v>3599.357974573044</v>
      </c>
      <c r="H491" s="178">
        <f t="shared" si="21"/>
        <v>6252.419199062841</v>
      </c>
      <c r="I491" s="179" t="s">
        <v>3120</v>
      </c>
      <c r="J491" s="222" t="s">
        <v>4116</v>
      </c>
      <c r="K491" s="181" t="s">
        <v>4152</v>
      </c>
      <c r="L491" s="182" t="s">
        <v>69</v>
      </c>
      <c r="M491" s="182" t="s">
        <v>4117</v>
      </c>
      <c r="N491" s="182" t="s">
        <v>4118</v>
      </c>
      <c r="O491" s="183" t="s">
        <v>4119</v>
      </c>
      <c r="P491" s="184" t="s">
        <v>104</v>
      </c>
      <c r="Q491" s="185" t="s">
        <v>2379</v>
      </c>
      <c r="R491" s="186" t="s">
        <v>3266</v>
      </c>
      <c r="S491" s="187"/>
      <c r="T491" s="187" t="s">
        <v>3255</v>
      </c>
      <c r="U491" s="188">
        <v>54</v>
      </c>
      <c r="V491" s="179" t="s">
        <v>1747</v>
      </c>
      <c r="W491" s="187" t="s">
        <v>4119</v>
      </c>
      <c r="X491" s="189">
        <v>99955000</v>
      </c>
      <c r="Y491" s="190"/>
      <c r="Z491" s="210">
        <v>18153707000101</v>
      </c>
      <c r="AA491" s="217"/>
      <c r="AB491" s="218"/>
      <c r="AC491" s="218"/>
      <c r="AD491" s="218"/>
      <c r="AE491" s="218"/>
      <c r="AF491" s="219"/>
      <c r="AG491" s="218"/>
      <c r="AH491" s="218"/>
      <c r="AI491" s="219" t="s">
        <v>3257</v>
      </c>
      <c r="AJ491" s="218"/>
      <c r="AK491" s="218"/>
      <c r="AL491" s="218"/>
      <c r="AM491" s="218"/>
      <c r="AN491" s="230">
        <f t="shared" si="22"/>
        <v>73.5</v>
      </c>
      <c r="AO491" s="220">
        <v>118.4284604193031</v>
      </c>
      <c r="AP491" s="226">
        <f t="shared" si="23"/>
        <v>24.5</v>
      </c>
      <c r="AQ491" s="227">
        <v>49</v>
      </c>
    </row>
    <row r="492" spans="1:43" ht="17.25">
      <c r="A492" s="160" t="s">
        <v>3398</v>
      </c>
      <c r="B492" s="161">
        <v>432340</v>
      </c>
      <c r="C492" s="162">
        <v>0.23166900583096173</v>
      </c>
      <c r="D492" s="163">
        <v>4420</v>
      </c>
      <c r="E492" s="164">
        <v>0.001181097824989175</v>
      </c>
      <c r="F492" s="165">
        <v>2653.061224489796</v>
      </c>
      <c r="G492" s="169">
        <f>B_DADOS1!$B$4*B_DADOS!E492</f>
        <v>2834.6347799740197</v>
      </c>
      <c r="H492" s="178">
        <f t="shared" si="21"/>
        <v>5487.696004463816</v>
      </c>
      <c r="I492" s="179" t="s">
        <v>3121</v>
      </c>
      <c r="J492" s="222" t="s">
        <v>4752</v>
      </c>
      <c r="K492" s="181" t="s">
        <v>4152</v>
      </c>
      <c r="L492" s="182" t="s">
        <v>70</v>
      </c>
      <c r="M492" s="182" t="s">
        <v>4120</v>
      </c>
      <c r="N492" s="182" t="s">
        <v>4121</v>
      </c>
      <c r="O492" s="183" t="s">
        <v>4122</v>
      </c>
      <c r="P492" s="184" t="s">
        <v>104</v>
      </c>
      <c r="Q492" s="185" t="s">
        <v>2380</v>
      </c>
      <c r="R492" s="186">
        <v>450</v>
      </c>
      <c r="S492" s="187" t="s">
        <v>4123</v>
      </c>
      <c r="T492" s="187" t="s">
        <v>3255</v>
      </c>
      <c r="U492" s="188">
        <v>54</v>
      </c>
      <c r="V492" s="179" t="s">
        <v>1748</v>
      </c>
      <c r="W492" s="187" t="s">
        <v>4122</v>
      </c>
      <c r="X492" s="189">
        <v>99155000</v>
      </c>
      <c r="Y492" s="190"/>
      <c r="Z492" s="210">
        <v>15660564000128</v>
      </c>
      <c r="AA492" s="217"/>
      <c r="AB492" s="218"/>
      <c r="AC492" s="218"/>
      <c r="AD492" s="218"/>
      <c r="AE492" s="218"/>
      <c r="AF492" s="219"/>
      <c r="AG492" s="218"/>
      <c r="AH492" s="218"/>
      <c r="AI492" s="219" t="s">
        <v>3257</v>
      </c>
      <c r="AJ492" s="218"/>
      <c r="AK492" s="218"/>
      <c r="AL492" s="218"/>
      <c r="AM492" s="218"/>
      <c r="AN492" s="230">
        <f t="shared" si="22"/>
        <v>90</v>
      </c>
      <c r="AO492" s="220">
        <v>143.25780309555847</v>
      </c>
      <c r="AP492" s="226">
        <f t="shared" si="23"/>
        <v>30</v>
      </c>
      <c r="AQ492" s="227">
        <v>60</v>
      </c>
    </row>
    <row r="493" spans="1:43" ht="17.25">
      <c r="A493" s="160" t="s">
        <v>3399</v>
      </c>
      <c r="B493" s="161">
        <v>432345</v>
      </c>
      <c r="C493" s="162">
        <v>0.3962080341562274</v>
      </c>
      <c r="D493" s="163">
        <v>3885</v>
      </c>
      <c r="E493" s="164">
        <v>0.0019812374364781365</v>
      </c>
      <c r="F493" s="165">
        <v>2653.061224489796</v>
      </c>
      <c r="G493" s="169">
        <f>B_DADOS1!$B$4*B_DADOS!E493</f>
        <v>4754.969847547528</v>
      </c>
      <c r="H493" s="178">
        <f t="shared" si="21"/>
        <v>7408.031072037324</v>
      </c>
      <c r="I493" s="179" t="s">
        <v>3122</v>
      </c>
      <c r="J493" s="222" t="s">
        <v>4753</v>
      </c>
      <c r="K493" s="181" t="s">
        <v>4153</v>
      </c>
      <c r="L493" s="182" t="s">
        <v>71</v>
      </c>
      <c r="M493" s="182" t="s">
        <v>4124</v>
      </c>
      <c r="N493" s="182" t="s">
        <v>4125</v>
      </c>
      <c r="O493" s="183" t="s">
        <v>4126</v>
      </c>
      <c r="P493" s="184" t="s">
        <v>104</v>
      </c>
      <c r="Q493" s="185" t="s">
        <v>2381</v>
      </c>
      <c r="R493" s="186">
        <v>432</v>
      </c>
      <c r="S493" s="187" t="s">
        <v>3258</v>
      </c>
      <c r="T493" s="187" t="s">
        <v>3255</v>
      </c>
      <c r="U493" s="188">
        <v>55</v>
      </c>
      <c r="V493" s="179" t="s">
        <v>1749</v>
      </c>
      <c r="W493" s="187" t="s">
        <v>4126</v>
      </c>
      <c r="X493" s="189">
        <v>97385000</v>
      </c>
      <c r="Y493" s="190"/>
      <c r="Z493" s="210">
        <v>18267486000194</v>
      </c>
      <c r="AA493" s="217"/>
      <c r="AB493" s="218"/>
      <c r="AC493" s="218"/>
      <c r="AD493" s="218"/>
      <c r="AE493" s="218"/>
      <c r="AF493" s="219"/>
      <c r="AG493" s="218"/>
      <c r="AH493" s="218"/>
      <c r="AI493" s="219" t="s">
        <v>3257</v>
      </c>
      <c r="AJ493" s="218"/>
      <c r="AK493" s="218"/>
      <c r="AL493" s="218"/>
      <c r="AM493" s="218"/>
      <c r="AN493" s="230">
        <f t="shared" si="22"/>
        <v>108</v>
      </c>
      <c r="AO493" s="220">
        <v>173.91614994888005</v>
      </c>
      <c r="AP493" s="226">
        <f t="shared" si="23"/>
        <v>36</v>
      </c>
      <c r="AQ493" s="227">
        <v>72</v>
      </c>
    </row>
    <row r="494" spans="1:43" ht="17.25">
      <c r="A494" s="160" t="s">
        <v>3400</v>
      </c>
      <c r="B494" s="161">
        <v>432350</v>
      </c>
      <c r="C494" s="162">
        <v>0.3629017603556437</v>
      </c>
      <c r="D494" s="163">
        <v>2752</v>
      </c>
      <c r="E494" s="164">
        <v>0.0017232208221523437</v>
      </c>
      <c r="F494" s="165">
        <v>2653.061224489796</v>
      </c>
      <c r="G494" s="169">
        <f>B_DADOS1!$B$4*B_DADOS!E494</f>
        <v>4135.729973165625</v>
      </c>
      <c r="H494" s="178">
        <f t="shared" si="21"/>
        <v>6788.791197655421</v>
      </c>
      <c r="I494" s="179" t="s">
        <v>3123</v>
      </c>
      <c r="J494" s="222" t="s">
        <v>4127</v>
      </c>
      <c r="K494" s="181" t="s">
        <v>4153</v>
      </c>
      <c r="L494" s="182" t="s">
        <v>72</v>
      </c>
      <c r="M494" s="182" t="s">
        <v>4128</v>
      </c>
      <c r="N494" s="182" t="s">
        <v>4129</v>
      </c>
      <c r="O494" s="183" t="s">
        <v>4130</v>
      </c>
      <c r="P494" s="184" t="s">
        <v>104</v>
      </c>
      <c r="Q494" s="185" t="s">
        <v>2382</v>
      </c>
      <c r="R494" s="186">
        <v>347</v>
      </c>
      <c r="S494" s="187" t="s">
        <v>1519</v>
      </c>
      <c r="T494" s="187" t="s">
        <v>3255</v>
      </c>
      <c r="U494" s="188">
        <v>55</v>
      </c>
      <c r="V494" s="179" t="s">
        <v>1750</v>
      </c>
      <c r="W494" s="187" t="s">
        <v>4130</v>
      </c>
      <c r="X494" s="189">
        <v>98415000</v>
      </c>
      <c r="Y494" s="190"/>
      <c r="Z494" s="210">
        <v>14412112000164</v>
      </c>
      <c r="AA494" s="217"/>
      <c r="AB494" s="218"/>
      <c r="AC494" s="218"/>
      <c r="AD494" s="218"/>
      <c r="AE494" s="218"/>
      <c r="AF494" s="219"/>
      <c r="AG494" s="218"/>
      <c r="AH494" s="218"/>
      <c r="AI494" s="219" t="s">
        <v>3257</v>
      </c>
      <c r="AJ494" s="218"/>
      <c r="AK494" s="218"/>
      <c r="AL494" s="218"/>
      <c r="AM494" s="218"/>
      <c r="AN494" s="230">
        <f t="shared" si="22"/>
        <v>103.5</v>
      </c>
      <c r="AO494" s="220">
        <v>165.4168276008378</v>
      </c>
      <c r="AP494" s="226">
        <f t="shared" si="23"/>
        <v>34.5</v>
      </c>
      <c r="AQ494" s="227">
        <v>69</v>
      </c>
    </row>
    <row r="495" spans="1:43" ht="17.25">
      <c r="A495" s="160" t="s">
        <v>3401</v>
      </c>
      <c r="B495" s="161">
        <v>432360</v>
      </c>
      <c r="C495" s="162">
        <v>0.2593335925206724</v>
      </c>
      <c r="D495" s="163">
        <v>1549</v>
      </c>
      <c r="E495" s="164">
        <v>0.001129720691956799</v>
      </c>
      <c r="F495" s="165">
        <v>2653.061224489796</v>
      </c>
      <c r="G495" s="169">
        <f>B_DADOS1!$B$4*B_DADOS!E495</f>
        <v>2711.3296606963177</v>
      </c>
      <c r="H495" s="178">
        <f t="shared" si="21"/>
        <v>5364.390885186114</v>
      </c>
      <c r="I495" s="179" t="s">
        <v>3124</v>
      </c>
      <c r="J495" s="222" t="s">
        <v>4754</v>
      </c>
      <c r="K495" s="181" t="s">
        <v>4152</v>
      </c>
      <c r="L495" s="182" t="s">
        <v>73</v>
      </c>
      <c r="M495" s="182" t="s">
        <v>4131</v>
      </c>
      <c r="N495" s="182" t="s">
        <v>4132</v>
      </c>
      <c r="O495" s="183" t="s">
        <v>4133</v>
      </c>
      <c r="P495" s="184" t="s">
        <v>104</v>
      </c>
      <c r="Q495" s="185" t="s">
        <v>2383</v>
      </c>
      <c r="R495" s="186">
        <v>19</v>
      </c>
      <c r="S495" s="187" t="s">
        <v>4134</v>
      </c>
      <c r="T495" s="187" t="s">
        <v>3255</v>
      </c>
      <c r="U495" s="188">
        <v>54</v>
      </c>
      <c r="V495" s="179" t="s">
        <v>1751</v>
      </c>
      <c r="W495" s="187" t="s">
        <v>4133</v>
      </c>
      <c r="X495" s="189">
        <v>95325000</v>
      </c>
      <c r="Y495" s="190"/>
      <c r="Z495" s="210">
        <v>14853645000181</v>
      </c>
      <c r="AA495" s="217"/>
      <c r="AB495" s="218"/>
      <c r="AC495" s="218"/>
      <c r="AD495" s="218"/>
      <c r="AE495" s="218"/>
      <c r="AF495" s="219"/>
      <c r="AG495" s="218"/>
      <c r="AH495" s="218"/>
      <c r="AI495" s="219" t="s">
        <v>3257</v>
      </c>
      <c r="AJ495" s="218"/>
      <c r="AK495" s="218"/>
      <c r="AL495" s="218"/>
      <c r="AM495" s="218"/>
      <c r="AN495" s="230">
        <f t="shared" si="22"/>
        <v>39</v>
      </c>
      <c r="AO495" s="220">
        <v>61.52237515813252</v>
      </c>
      <c r="AP495" s="226">
        <f t="shared" si="23"/>
        <v>13</v>
      </c>
      <c r="AQ495" s="228">
        <v>26</v>
      </c>
    </row>
    <row r="496" spans="1:43" ht="17.25">
      <c r="A496" s="160" t="s">
        <v>3402</v>
      </c>
      <c r="B496" s="161">
        <v>432370</v>
      </c>
      <c r="C496" s="162">
        <v>0.3440319437740882</v>
      </c>
      <c r="D496" s="163">
        <v>2811</v>
      </c>
      <c r="E496" s="164">
        <v>0.0016388246603867452</v>
      </c>
      <c r="F496" s="165">
        <v>2653.061224489796</v>
      </c>
      <c r="G496" s="169">
        <f>B_DADOS1!$B$4*B_DADOS!E496</f>
        <v>3933.1791849281885</v>
      </c>
      <c r="H496" s="178">
        <f t="shared" si="21"/>
        <v>6586.240409417985</v>
      </c>
      <c r="I496" s="179" t="s">
        <v>3125</v>
      </c>
      <c r="J496" s="222" t="s">
        <v>4755</v>
      </c>
      <c r="K496" s="181" t="s">
        <v>4153</v>
      </c>
      <c r="L496" s="182" t="s">
        <v>74</v>
      </c>
      <c r="M496" s="182" t="s">
        <v>4135</v>
      </c>
      <c r="N496" s="182" t="s">
        <v>4136</v>
      </c>
      <c r="O496" s="183" t="s">
        <v>4137</v>
      </c>
      <c r="P496" s="184" t="s">
        <v>104</v>
      </c>
      <c r="Q496" s="185" t="s">
        <v>2384</v>
      </c>
      <c r="R496" s="186">
        <v>1000</v>
      </c>
      <c r="S496" s="187" t="s">
        <v>4138</v>
      </c>
      <c r="T496" s="187" t="s">
        <v>3255</v>
      </c>
      <c r="U496" s="188">
        <v>55</v>
      </c>
      <c r="V496" s="179" t="s">
        <v>1752</v>
      </c>
      <c r="W496" s="187" t="s">
        <v>4137</v>
      </c>
      <c r="X496" s="189">
        <v>98535000</v>
      </c>
      <c r="Y496" s="190"/>
      <c r="Z496" s="210">
        <v>13469348000174</v>
      </c>
      <c r="AA496" s="217"/>
      <c r="AB496" s="218"/>
      <c r="AC496" s="218"/>
      <c r="AD496" s="218"/>
      <c r="AE496" s="218"/>
      <c r="AF496" s="219"/>
      <c r="AG496" s="218"/>
      <c r="AH496" s="218"/>
      <c r="AI496" s="219" t="s">
        <v>3257</v>
      </c>
      <c r="AJ496" s="218"/>
      <c r="AK496" s="218"/>
      <c r="AL496" s="218"/>
      <c r="AM496" s="218"/>
      <c r="AN496" s="230">
        <f t="shared" si="22"/>
        <v>130.5</v>
      </c>
      <c r="AO496" s="220">
        <v>208.14814218812094</v>
      </c>
      <c r="AP496" s="226">
        <f t="shared" si="23"/>
        <v>43.5</v>
      </c>
      <c r="AQ496" s="227">
        <v>87</v>
      </c>
    </row>
    <row r="497" spans="1:43" ht="17.25">
      <c r="A497" s="160" t="s">
        <v>3403</v>
      </c>
      <c r="B497" s="161">
        <v>432375</v>
      </c>
      <c r="C497" s="162">
        <v>0.4642050896455456</v>
      </c>
      <c r="D497" s="163">
        <v>3417</v>
      </c>
      <c r="E497" s="164">
        <v>0.0022769906068391857</v>
      </c>
      <c r="F497" s="165">
        <v>2653.061224489796</v>
      </c>
      <c r="G497" s="169">
        <f>B_DADOS1!$B$4*B_DADOS!E497</f>
        <v>5464.777456414045</v>
      </c>
      <c r="H497" s="178">
        <f t="shared" si="21"/>
        <v>8117.838680903842</v>
      </c>
      <c r="I497" s="179" t="s">
        <v>3126</v>
      </c>
      <c r="J497" s="222" t="s">
        <v>4756</v>
      </c>
      <c r="K497" s="181" t="s">
        <v>4153</v>
      </c>
      <c r="L497" s="182" t="s">
        <v>75</v>
      </c>
      <c r="M497" s="182" t="s">
        <v>4139</v>
      </c>
      <c r="N497" s="182" t="s">
        <v>4140</v>
      </c>
      <c r="O497" s="183" t="s">
        <v>4141</v>
      </c>
      <c r="P497" s="184" t="s">
        <v>104</v>
      </c>
      <c r="Q497" s="185" t="s">
        <v>2385</v>
      </c>
      <c r="R497" s="186" t="s">
        <v>3266</v>
      </c>
      <c r="S497" s="187" t="s">
        <v>3258</v>
      </c>
      <c r="T497" s="187" t="s">
        <v>3255</v>
      </c>
      <c r="U497" s="188">
        <v>55</v>
      </c>
      <c r="V497" s="179" t="s">
        <v>1753</v>
      </c>
      <c r="W497" s="187" t="s">
        <v>4141</v>
      </c>
      <c r="X497" s="189">
        <v>98850000</v>
      </c>
      <c r="Y497" s="190"/>
      <c r="Z497" s="210">
        <v>14288766000128</v>
      </c>
      <c r="AA497" s="217"/>
      <c r="AB497" s="218"/>
      <c r="AC497" s="218"/>
      <c r="AD497" s="218"/>
      <c r="AE497" s="218"/>
      <c r="AF497" s="219"/>
      <c r="AG497" s="218"/>
      <c r="AH497" s="218"/>
      <c r="AI497" s="219" t="s">
        <v>3257</v>
      </c>
      <c r="AJ497" s="218"/>
      <c r="AK497" s="218"/>
      <c r="AL497" s="218"/>
      <c r="AM497" s="218"/>
      <c r="AN497" s="230">
        <f t="shared" si="22"/>
        <v>120</v>
      </c>
      <c r="AO497" s="220">
        <v>191.82531782356963</v>
      </c>
      <c r="AP497" s="226">
        <f t="shared" si="23"/>
        <v>40</v>
      </c>
      <c r="AQ497" s="227">
        <v>80</v>
      </c>
    </row>
    <row r="498" spans="1:43" ht="17.25">
      <c r="A498" s="160" t="s">
        <v>3404</v>
      </c>
      <c r="B498" s="161">
        <v>432377</v>
      </c>
      <c r="C498" s="162">
        <v>0.2764772048714853</v>
      </c>
      <c r="D498" s="163">
        <v>3157</v>
      </c>
      <c r="E498" s="164">
        <v>0.0013401552494572285</v>
      </c>
      <c r="F498" s="165">
        <v>2653.061224489796</v>
      </c>
      <c r="G498" s="169">
        <f>B_DADOS1!$B$4*B_DADOS!E498</f>
        <v>3216.3725986973486</v>
      </c>
      <c r="H498" s="178">
        <f t="shared" si="21"/>
        <v>5869.433823187144</v>
      </c>
      <c r="I498" s="179" t="s">
        <v>3127</v>
      </c>
      <c r="J498" s="222" t="s">
        <v>4757</v>
      </c>
      <c r="K498" s="181" t="s">
        <v>4154</v>
      </c>
      <c r="L498" s="182" t="s">
        <v>76</v>
      </c>
      <c r="M498" s="182" t="s">
        <v>4142</v>
      </c>
      <c r="N498" s="182" t="s">
        <v>4143</v>
      </c>
      <c r="O498" s="183" t="s">
        <v>4144</v>
      </c>
      <c r="P498" s="184" t="s">
        <v>104</v>
      </c>
      <c r="Q498" s="185" t="s">
        <v>2386</v>
      </c>
      <c r="R498" s="186">
        <v>488</v>
      </c>
      <c r="S498" s="187" t="s">
        <v>3258</v>
      </c>
      <c r="T498" s="187" t="s">
        <v>3255</v>
      </c>
      <c r="U498" s="188">
        <v>51</v>
      </c>
      <c r="V498" s="179" t="s">
        <v>1754</v>
      </c>
      <c r="W498" s="187" t="s">
        <v>4144</v>
      </c>
      <c r="X498" s="189">
        <v>95893000</v>
      </c>
      <c r="Y498" s="190"/>
      <c r="Z498" s="210">
        <v>14362787000146</v>
      </c>
      <c r="AA498" s="217"/>
      <c r="AB498" s="218"/>
      <c r="AC498" s="218"/>
      <c r="AD498" s="218"/>
      <c r="AE498" s="218"/>
      <c r="AF498" s="219"/>
      <c r="AG498" s="218"/>
      <c r="AH498" s="218"/>
      <c r="AI498" s="219" t="s">
        <v>3257</v>
      </c>
      <c r="AJ498" s="218"/>
      <c r="AK498" s="218"/>
      <c r="AL498" s="218"/>
      <c r="AM498" s="218"/>
      <c r="AN498" s="230">
        <f t="shared" si="22"/>
        <v>84</v>
      </c>
      <c r="AO498" s="220">
        <v>133.96929660749768</v>
      </c>
      <c r="AP498" s="226">
        <f t="shared" si="23"/>
        <v>28</v>
      </c>
      <c r="AQ498" s="227">
        <v>56</v>
      </c>
    </row>
    <row r="499" spans="1:43" ht="17.25">
      <c r="A499" s="160" t="s">
        <v>3405</v>
      </c>
      <c r="B499" s="161">
        <v>432380</v>
      </c>
      <c r="C499" s="162">
        <v>0.3727862006440124</v>
      </c>
      <c r="D499" s="163">
        <v>14009</v>
      </c>
      <c r="E499" s="164">
        <v>0.0022595683997138384</v>
      </c>
      <c r="F499" s="165">
        <v>2653.061224489796</v>
      </c>
      <c r="G499" s="169">
        <f>B_DADOS1!$B$4*B_DADOS!E499</f>
        <v>5422.964159313212</v>
      </c>
      <c r="H499" s="178">
        <f t="shared" si="21"/>
        <v>8076.025383803008</v>
      </c>
      <c r="I499" s="179" t="s">
        <v>3128</v>
      </c>
      <c r="J499" s="222" t="s">
        <v>4145</v>
      </c>
      <c r="K499" s="181" t="s">
        <v>4154</v>
      </c>
      <c r="L499" s="182" t="s">
        <v>77</v>
      </c>
      <c r="M499" s="182" t="s">
        <v>4146</v>
      </c>
      <c r="N499" s="182" t="s">
        <v>4147</v>
      </c>
      <c r="O499" s="183" t="s">
        <v>4148</v>
      </c>
      <c r="P499" s="184" t="s">
        <v>104</v>
      </c>
      <c r="Q499" s="185" t="s">
        <v>2387</v>
      </c>
      <c r="R499" s="186">
        <v>636</v>
      </c>
      <c r="S499" s="187" t="s">
        <v>4149</v>
      </c>
      <c r="T499" s="187" t="s">
        <v>3255</v>
      </c>
      <c r="U499" s="188">
        <v>51</v>
      </c>
      <c r="V499" s="179" t="s">
        <v>1755</v>
      </c>
      <c r="W499" s="187" t="s">
        <v>4148</v>
      </c>
      <c r="X499" s="189">
        <v>95588000</v>
      </c>
      <c r="Y499" s="190"/>
      <c r="Z499" s="210">
        <v>14461067000138</v>
      </c>
      <c r="AA499" s="217"/>
      <c r="AB499" s="218"/>
      <c r="AC499" s="218"/>
      <c r="AD499" s="218"/>
      <c r="AE499" s="218"/>
      <c r="AF499" s="219"/>
      <c r="AG499" s="218"/>
      <c r="AH499" s="218"/>
      <c r="AI499" s="219" t="s">
        <v>3257</v>
      </c>
      <c r="AJ499" s="218"/>
      <c r="AK499" s="218"/>
      <c r="AL499" s="218"/>
      <c r="AM499" s="218"/>
      <c r="AN499" s="230">
        <f t="shared" si="22"/>
        <v>103.5</v>
      </c>
      <c r="AO499" s="220">
        <v>165.60292208294052</v>
      </c>
      <c r="AP499" s="226">
        <f t="shared" si="23"/>
        <v>34.5</v>
      </c>
      <c r="AQ499" s="227">
        <v>69</v>
      </c>
    </row>
    <row r="500" spans="5:17" ht="15">
      <c r="E500" s="156"/>
      <c r="G500" s="157" t="s">
        <v>3258</v>
      </c>
      <c r="P500" s="150"/>
      <c r="Q500" s="158"/>
    </row>
    <row r="501" spans="7:16" ht="15">
      <c r="G501" s="157" t="s">
        <v>3258</v>
      </c>
      <c r="P501" s="150"/>
    </row>
    <row r="502" spans="7:16" ht="15">
      <c r="G502" s="157" t="s">
        <v>3258</v>
      </c>
      <c r="P502" s="150"/>
    </row>
    <row r="503" spans="7:16" ht="15">
      <c r="G503" s="157" t="s">
        <v>3258</v>
      </c>
      <c r="P503" s="153"/>
    </row>
    <row r="504" spans="7:16" ht="15">
      <c r="G504" s="157" t="s">
        <v>3258</v>
      </c>
      <c r="P504" s="153"/>
    </row>
    <row r="505" spans="7:16" ht="15">
      <c r="G505" s="157" t="s">
        <v>3258</v>
      </c>
      <c r="P505" s="153"/>
    </row>
    <row r="506" spans="7:16" ht="15">
      <c r="G506" s="157" t="s">
        <v>3258</v>
      </c>
      <c r="P506" s="153"/>
    </row>
    <row r="507" spans="1:42" s="154" customFormat="1" ht="15">
      <c r="A507" s="152"/>
      <c r="B507" s="152"/>
      <c r="C507" s="152"/>
      <c r="G507" s="157" t="s">
        <v>3258</v>
      </c>
      <c r="H507" s="157"/>
      <c r="J507" s="155"/>
      <c r="L507" s="155"/>
      <c r="P507" s="153"/>
      <c r="Z507" s="159"/>
      <c r="AP507" s="159"/>
    </row>
    <row r="508" spans="2:42" s="154" customFormat="1" ht="15">
      <c r="B508" s="152"/>
      <c r="C508" s="152"/>
      <c r="G508" s="157" t="s">
        <v>3258</v>
      </c>
      <c r="H508" s="157"/>
      <c r="J508" s="155"/>
      <c r="L508" s="155"/>
      <c r="P508" s="153"/>
      <c r="Z508" s="159"/>
      <c r="AP508" s="159"/>
    </row>
    <row r="509" spans="2:42" s="154" customFormat="1" ht="15">
      <c r="B509" s="152"/>
      <c r="C509" s="152"/>
      <c r="G509" s="157" t="s">
        <v>3258</v>
      </c>
      <c r="H509" s="157"/>
      <c r="J509" s="155"/>
      <c r="L509" s="155"/>
      <c r="P509" s="153"/>
      <c r="Z509" s="159"/>
      <c r="AP509" s="159"/>
    </row>
    <row r="510" spans="2:42" s="154" customFormat="1" ht="15">
      <c r="B510" s="152"/>
      <c r="C510" s="152"/>
      <c r="G510" s="157" t="s">
        <v>3258</v>
      </c>
      <c r="H510" s="157"/>
      <c r="J510" s="155"/>
      <c r="L510" s="155"/>
      <c r="P510" s="153"/>
      <c r="Z510" s="159"/>
      <c r="AP510" s="159"/>
    </row>
    <row r="511" spans="2:42" s="154" customFormat="1" ht="15">
      <c r="B511" s="152"/>
      <c r="C511" s="152"/>
      <c r="G511" s="157" t="s">
        <v>3258</v>
      </c>
      <c r="H511" s="157"/>
      <c r="J511" s="155"/>
      <c r="L511" s="155"/>
      <c r="P511" s="153"/>
      <c r="Z511" s="159"/>
      <c r="AP511" s="159"/>
    </row>
    <row r="512" spans="1:16" ht="15">
      <c r="A512" s="154"/>
      <c r="P512" s="153"/>
    </row>
    <row r="513" ht="15">
      <c r="P513" s="153"/>
    </row>
    <row r="514" ht="15">
      <c r="P514" s="153"/>
    </row>
    <row r="515" ht="15">
      <c r="P515" s="153"/>
    </row>
    <row r="516" ht="15">
      <c r="P516" s="153"/>
    </row>
    <row r="517" ht="15">
      <c r="P517" s="153"/>
    </row>
    <row r="518" ht="15">
      <c r="P518" s="153"/>
    </row>
    <row r="519" ht="15">
      <c r="P519" s="153"/>
    </row>
    <row r="520" ht="15">
      <c r="P520" s="153"/>
    </row>
    <row r="521" ht="15">
      <c r="P521" s="153"/>
    </row>
    <row r="522" ht="15">
      <c r="P522" s="153"/>
    </row>
    <row r="523" ht="15">
      <c r="P523" s="153"/>
    </row>
    <row r="524" ht="15">
      <c r="P524" s="153"/>
    </row>
    <row r="525" ht="15">
      <c r="P525" s="153"/>
    </row>
    <row r="526" ht="15">
      <c r="P526" s="153"/>
    </row>
    <row r="527" ht="15">
      <c r="P527" s="153"/>
    </row>
    <row r="528" ht="15">
      <c r="P528" s="153"/>
    </row>
    <row r="529" ht="15">
      <c r="P529" s="153"/>
    </row>
    <row r="530" ht="15">
      <c r="P530" s="153"/>
    </row>
    <row r="531" ht="15">
      <c r="P531" s="153"/>
    </row>
    <row r="532" ht="15">
      <c r="P532" s="153"/>
    </row>
    <row r="533" ht="15">
      <c r="P533" s="153"/>
    </row>
    <row r="534" ht="15">
      <c r="P534" s="153"/>
    </row>
    <row r="535" ht="15">
      <c r="P535" s="153"/>
    </row>
    <row r="536" ht="15">
      <c r="P536" s="153"/>
    </row>
    <row r="537" ht="15">
      <c r="P537" s="153"/>
    </row>
  </sheetData>
  <sheetProtection/>
  <dataValidations count="24">
    <dataValidation type="textLength" operator="lessThanOrEqual" allowBlank="1" showInputMessage="1" showErrorMessage="1" promptTitle="TIPO LOGRADOURO" prompt="Informar o tipo de logradouro: AV, RUA, BC, EST, LI, etc.&#10;Tamanho: 7" sqref="E500:E65536 P503:P537">
      <formula1>7</formula1>
    </dataValidation>
    <dataValidation type="textLength" operator="lessThanOrEqual" allowBlank="1" showInputMessage="1" showErrorMessage="1" promptTitle="BAIRRO" prompt="Informar o Bairro.&#10;Tamanho: 36" sqref="T3:T499">
      <formula1>36</formula1>
    </dataValidation>
    <dataValidation type="textLength" operator="lessThanOrEqual" allowBlank="1" showInputMessage="1" showErrorMessage="1" promptTitle="NÚMERO" prompt="Informar o número, no logradouro. Se for sem número, informar &quot;S/N&quot;.&#10;Tamanho: 5" sqref="F500:F65536 R3:R499">
      <formula1>5</formula1>
    </dataValidation>
    <dataValidation type="textLength" operator="lessThanOrEqual" allowBlank="1" showInputMessage="1" showErrorMessage="1" promptTitle="CONTA CORRENTE" prompt="Informar o número da conta, sem pontos, barra, hifen, etc.&#10;Tamanho: 15" sqref="AE3:AE499 Q500:Q65536">
      <formula1>15</formula1>
    </dataValidation>
    <dataValidation type="textLength" operator="lessThanOrEqual" allowBlank="1" showInputMessage="1" showErrorMessage="1" promptTitle="AGÊNCIA" prompt="Informar o código do agência.&#10;Tamanho: 4" sqref="P538:P65536 AD3:AD499">
      <formula1>4</formula1>
    </dataValidation>
    <dataValidation type="textLength" operator="lessThanOrEqual" allowBlank="1" showInputMessage="1" showErrorMessage="1" promptTitle="CREDOR" prompt="informar o código de credor, se já possuir cadastro." sqref="W500:W65536 AK3:AK499">
      <formula1>8</formula1>
    </dataValidation>
    <dataValidation type="textLength" operator="lessThanOrEqual" allowBlank="1" showInputMessage="1" showErrorMessage="1" promptTitle="INSS" prompt="Informar o número do INSS só com números.&#10;Tamanho: 11" sqref="N500:N65536 AB3:AB499">
      <formula1>11</formula1>
    </dataValidation>
    <dataValidation type="textLength" operator="lessThanOrEqual" allowBlank="1" showInputMessage="1" showErrorMessage="1" sqref="Y500:Y65536 AM3:AM499">
      <formula1>3</formula1>
    </dataValidation>
    <dataValidation type="textLength" operator="equal" allowBlank="1" showInputMessage="1" showErrorMessage="1" promptTitle="CLASSIFICAÇÃO DA RECEITA" prompt="Informar o número da classificação da receita com doze dígitos.&#10;Tamanho: 12" sqref="V500:V65536 AJ3:AJ499">
      <formula1>12</formula1>
    </dataValidation>
    <dataValidation type="textLength" operator="lessThanOrEqual" allowBlank="1" showInputMessage="1" showErrorMessage="1" sqref="X500:X65536 AL3:AL499">
      <formula1>6</formula1>
    </dataValidation>
    <dataValidation type="textLength" operator="lessThanOrEqual" allowBlank="1" showInputMessage="1" showErrorMessage="1" promptTitle="DDD" prompt="Informar o DDD.&#10;Tamanho: 4" sqref="H500:H65536 U3:U499">
      <formula1>4</formula1>
    </dataValidation>
    <dataValidation type="textLength" operator="lessThanOrEqual" allowBlank="1" showInputMessage="1" showErrorMessage="1" promptTitle="FONE" prompt="Informar o telefone.&#10;Tamanho: 8" sqref="V3:V499">
      <formula1>8</formula1>
    </dataValidation>
    <dataValidation type="textLength" operator="lessThanOrEqual" allowBlank="1" showInputMessage="1" showErrorMessage="1" promptTitle="CEP" prompt="Informar o CEP. Só números, sem hifen.&#10;Tamanho: 8" sqref="J500:J65536 X3:X499">
      <formula1>8</formula1>
    </dataValidation>
    <dataValidation type="textLength" operator="lessThanOrEqual" allowBlank="1" showInputMessage="1" showErrorMessage="1" promptTitle="CPF" prompt="Informar o CPF do credor só com números, sem pontos, hífen ou barra.&#10;Correto: 00011122233&#10;Errado: 000.111.222-33&#10;Tamanho: 11" sqref="K500:K65536 Y3:Y499">
      <formula1>11</formula1>
    </dataValidation>
    <dataValidation type="textLength" operator="lessThanOrEqual" allowBlank="1" showInputMessage="1" showErrorMessage="1" promptTitle="PIS" prompt="Informar o PIS só com números.&#10;Tamanho: 11" sqref="M500:M65536 Z3:AA499">
      <formula1>11</formula1>
    </dataValidation>
    <dataValidation type="textLength" operator="lessThanOrEqual" allowBlank="1" showInputMessage="1" showErrorMessage="1" promptTitle="BANCO" prompt="Informar o código do banco.&#10;Tamanho: 3" sqref="O500:O65536 AC3:AC499">
      <formula1>3</formula1>
    </dataValidation>
    <dataValidation type="textLength" operator="lessThanOrEqual" allowBlank="1" showInputMessage="1" showErrorMessage="1" promptTitle="SETOR GOVERNAMENTAL" prompt="Informar o setor governamental, com oito dígitos.&#10;Tamanho: 8" sqref="R500:R65536 AF3:AF499">
      <formula1>8</formula1>
    </dataValidation>
    <dataValidation type="textLength" operator="equal" allowBlank="1" showInputMessage="1" showErrorMessage="1" promptTitle="RECURSO" prompt="Informar o número do recurso com quatro dígitos.&#10;Tamanho: 4" sqref="T500:T65536 AH3:AH499">
      <formula1>4</formula1>
    </dataValidation>
    <dataValidation type="textLength" operator="lessThanOrEqual" allowBlank="1" showInputMessage="1" showErrorMessage="1" promptTitle="CONTRAPARTIDA" prompt="Informar o número da contrapartida com nove dígitos.&#10;Tamanho: 9" sqref="S500:S65536 AG3:AG499">
      <formula1>9</formula1>
    </dataValidation>
    <dataValidation type="textLength" operator="equal" allowBlank="1" showInputMessage="1" showErrorMessage="1" promptTitle="PROJETO" prompt="Informar o código do projeto com quatro dígitos.&#10;Tamanho: 4" sqref="U500:U65536 AI3:AI499">
      <formula1>4</formula1>
    </dataValidation>
    <dataValidation type="textLength" allowBlank="1" showInputMessage="1" showErrorMessage="1" promptTitle="NOME" prompt="Informar nome completo. Não utilizar acentos e caracteres especiais, tais como: ' &quot; ´ ~ ^ * ç ¨&#10;Tamanho: 46" sqref="D500:D65536 O2:O499">
      <formula1>0</formula1>
      <formula2>46</formula2>
    </dataValidation>
    <dataValidation type="textLength" operator="lessThanOrEqual" allowBlank="1" showInputMessage="1" showErrorMessage="1" promptTitle="CNPJ" prompt="Informar o CNPJ do credor só com números, sem pontos, hífen ou barra.&#10;Correto: 00111222000133&#10;Errado: 00.111.222/0001-33&#10;Tamanho: 14" sqref="L500:L65536">
      <formula1>14</formula1>
    </dataValidation>
    <dataValidation type="textLength" operator="lessThanOrEqual" allowBlank="1" showInputMessage="1" showErrorMessage="1" promptTitle="COMPLEMENTO" prompt="Informar o complemento do endereço.&#10;Tamanho: 15" sqref="G500:G65536 S3:S499">
      <formula1>15</formula1>
    </dataValidation>
    <dataValidation type="textLength" operator="lessThanOrEqual" allowBlank="1" showInputMessage="1" showErrorMessage="1" promptTitle="COD. MUNICÍPIO" prompt="Informar o código do município.&#10;Tamanho: 4" sqref="I500:I65536">
      <formula1>4</formula1>
    </dataValidation>
  </dataValidations>
  <hyperlinks>
    <hyperlink ref="J290" r:id="rId1" display="http://www.tre-rs.gov.br/eleicoes/2012/suplementar/87718/cand_11_13.html"/>
    <hyperlink ref="J162" r:id="rId2" display="http://www.tre-rs.gov.br/eleicoes/2012/suplementar/85448/cand_11_45.html"/>
  </hyperlinks>
  <printOptions/>
  <pageMargins left="0.511811024" right="0.511811024" top="0.787401575" bottom="0.787401575" header="0.31496062" footer="0.31496062"/>
  <pageSetup horizontalDpi="600" verticalDpi="600" orientation="portrait" paperSize="9" r:id="rId5"/>
  <legacyDrawing r:id="rId4"/>
</worksheet>
</file>

<file path=xl/worksheets/sheet8.xml><?xml version="1.0" encoding="utf-8"?>
<worksheet xmlns="http://schemas.openxmlformats.org/spreadsheetml/2006/main" xmlns:r="http://schemas.openxmlformats.org/officeDocument/2006/relationships">
  <dimension ref="A1:I517"/>
  <sheetViews>
    <sheetView zoomScalePageLayoutView="0" workbookViewId="0" topLeftCell="A1">
      <selection activeCell="H7" sqref="H7"/>
    </sheetView>
  </sheetViews>
  <sheetFormatPr defaultColWidth="9.140625" defaultRowHeight="15"/>
  <cols>
    <col min="1" max="1" width="12.421875" style="0" bestFit="1" customWidth="1"/>
    <col min="2" max="2" width="22.140625" style="0" customWidth="1"/>
    <col min="3" max="3" width="20.7109375" style="0" customWidth="1"/>
    <col min="4" max="4" width="14.00390625" style="0" customWidth="1"/>
    <col min="5" max="5" width="14.28125" style="0" customWidth="1"/>
    <col min="6" max="6" width="13.421875" style="0" customWidth="1"/>
    <col min="7" max="7" width="13.7109375" style="0" customWidth="1"/>
    <col min="8" max="8" width="13.57421875" style="0" customWidth="1"/>
  </cols>
  <sheetData>
    <row r="1" spans="1:2" ht="15">
      <c r="A1" s="623" t="s">
        <v>4767</v>
      </c>
      <c r="B1" s="623"/>
    </row>
    <row r="2" spans="1:2" ht="15">
      <c r="A2" s="234" t="s">
        <v>90</v>
      </c>
      <c r="B2" s="235">
        <v>3700000</v>
      </c>
    </row>
    <row r="3" spans="1:2" ht="15">
      <c r="A3" s="236" t="s">
        <v>4768</v>
      </c>
      <c r="B3" s="237">
        <v>1300000</v>
      </c>
    </row>
    <row r="4" spans="1:2" ht="15">
      <c r="A4" s="238" t="s">
        <v>4769</v>
      </c>
      <c r="B4" s="239">
        <f>B2-B3</f>
        <v>2400000</v>
      </c>
    </row>
    <row r="6" spans="1:8" ht="15">
      <c r="A6" s="240" t="s">
        <v>4770</v>
      </c>
      <c r="B6" s="240" t="s">
        <v>4771</v>
      </c>
      <c r="C6" s="240" t="s">
        <v>4772</v>
      </c>
      <c r="D6" s="240" t="s">
        <v>4773</v>
      </c>
      <c r="E6" s="241" t="s">
        <v>4774</v>
      </c>
      <c r="F6" s="242" t="s">
        <v>3306</v>
      </c>
      <c r="G6" s="241" t="s">
        <v>3307</v>
      </c>
      <c r="H6" s="243" t="s">
        <v>3308</v>
      </c>
    </row>
    <row r="7" spans="1:9" ht="15">
      <c r="A7" s="244">
        <v>4300034</v>
      </c>
      <c r="B7" s="244" t="s">
        <v>4775</v>
      </c>
      <c r="C7" s="245">
        <v>0.3678344842484192</v>
      </c>
      <c r="D7" s="246">
        <v>4611</v>
      </c>
      <c r="E7" s="247">
        <v>0.0018872363998149635</v>
      </c>
      <c r="F7" s="231">
        <f aca="true" t="shared" si="0" ref="F7:F71">$B$3/490</f>
        <v>2653.061224489796</v>
      </c>
      <c r="G7" s="232">
        <f aca="true" t="shared" si="1" ref="G7:G71">$B$4*E7</f>
        <v>4529.367359555912</v>
      </c>
      <c r="H7" s="233">
        <f aca="true" t="shared" si="2" ref="H7:H71">F7+G7</f>
        <v>7182.428584045709</v>
      </c>
      <c r="I7" s="248"/>
    </row>
    <row r="8" spans="1:9" ht="15">
      <c r="A8" s="244">
        <v>4300059</v>
      </c>
      <c r="B8" s="244" t="s">
        <v>4776</v>
      </c>
      <c r="C8" s="245">
        <v>0.2712281321442387</v>
      </c>
      <c r="D8" s="246">
        <v>3859</v>
      </c>
      <c r="E8" s="247">
        <v>0.0013549103000495089</v>
      </c>
      <c r="F8" s="231">
        <f t="shared" si="0"/>
        <v>2653.061224489796</v>
      </c>
      <c r="G8" s="232">
        <f t="shared" si="1"/>
        <v>3251.784720118821</v>
      </c>
      <c r="H8" s="233">
        <f t="shared" si="2"/>
        <v>5904.845944608617</v>
      </c>
      <c r="I8" s="248"/>
    </row>
    <row r="9" spans="1:9" ht="15">
      <c r="A9" s="244">
        <v>4300109</v>
      </c>
      <c r="B9" s="244" t="s">
        <v>4777</v>
      </c>
      <c r="C9" s="245">
        <v>0.37020011700350497</v>
      </c>
      <c r="D9" s="246">
        <v>17014</v>
      </c>
      <c r="E9" s="247">
        <v>0.002310266657750684</v>
      </c>
      <c r="F9" s="231">
        <f t="shared" si="0"/>
        <v>2653.061224489796</v>
      </c>
      <c r="G9" s="232">
        <f t="shared" si="1"/>
        <v>5544.639978601641</v>
      </c>
      <c r="H9" s="233">
        <f t="shared" si="2"/>
        <v>8197.701203091437</v>
      </c>
      <c r="I9" s="248"/>
    </row>
    <row r="10" spans="1:9" ht="15">
      <c r="A10" s="244">
        <v>4300208</v>
      </c>
      <c r="B10" s="244" t="s">
        <v>4778</v>
      </c>
      <c r="C10" s="245">
        <v>0.28834162799458096</v>
      </c>
      <c r="D10" s="246">
        <v>7307</v>
      </c>
      <c r="E10" s="247">
        <v>0.001585158911828902</v>
      </c>
      <c r="F10" s="231">
        <f t="shared" si="0"/>
        <v>2653.061224489796</v>
      </c>
      <c r="G10" s="232">
        <f t="shared" si="1"/>
        <v>3804.381388389365</v>
      </c>
      <c r="H10" s="233">
        <f t="shared" si="2"/>
        <v>6457.442612879161</v>
      </c>
      <c r="I10" s="248"/>
    </row>
    <row r="11" spans="1:9" ht="15">
      <c r="A11" s="244">
        <v>4300307</v>
      </c>
      <c r="B11" s="244" t="s">
        <v>4779</v>
      </c>
      <c r="C11" s="245">
        <v>0.4105389836507216</v>
      </c>
      <c r="D11" s="246">
        <v>6593</v>
      </c>
      <c r="E11" s="247">
        <v>0.002222396060571759</v>
      </c>
      <c r="F11" s="231">
        <f t="shared" si="0"/>
        <v>2653.061224489796</v>
      </c>
      <c r="G11" s="232">
        <f t="shared" si="1"/>
        <v>5333.750545372222</v>
      </c>
      <c r="H11" s="233">
        <f t="shared" si="2"/>
        <v>7986.811769862019</v>
      </c>
      <c r="I11" s="248"/>
    </row>
    <row r="12" spans="1:9" ht="15">
      <c r="A12" s="244">
        <v>4300406</v>
      </c>
      <c r="B12" s="244" t="s">
        <v>4780</v>
      </c>
      <c r="C12" s="245">
        <v>0.3406965704371699</v>
      </c>
      <c r="D12" s="246">
        <v>77212</v>
      </c>
      <c r="E12" s="247">
        <v>0.0026676268286418003</v>
      </c>
      <c r="F12" s="231">
        <f t="shared" si="0"/>
        <v>2653.061224489796</v>
      </c>
      <c r="G12" s="232">
        <f t="shared" si="1"/>
        <v>6402.304388740321</v>
      </c>
      <c r="H12" s="233">
        <f t="shared" si="2"/>
        <v>9055.365613230117</v>
      </c>
      <c r="I12" s="248"/>
    </row>
    <row r="13" spans="1:9" ht="15">
      <c r="A13" s="244">
        <v>4300455</v>
      </c>
      <c r="B13" s="244" t="s">
        <v>4781</v>
      </c>
      <c r="C13" s="245">
        <v>0.35259369909697896</v>
      </c>
      <c r="D13" s="246">
        <v>4039</v>
      </c>
      <c r="E13" s="247">
        <v>0.0017734551895007035</v>
      </c>
      <c r="F13" s="231">
        <f t="shared" si="0"/>
        <v>2653.061224489796</v>
      </c>
      <c r="G13" s="232">
        <f t="shared" si="1"/>
        <v>4256.292454801688</v>
      </c>
      <c r="H13" s="233">
        <f t="shared" si="2"/>
        <v>6909.353679291484</v>
      </c>
      <c r="I13" s="248"/>
    </row>
    <row r="14" spans="1:9" ht="15">
      <c r="A14" s="244">
        <v>4300471</v>
      </c>
      <c r="B14" s="244" t="s">
        <v>4782</v>
      </c>
      <c r="C14" s="245">
        <v>0.2948582406770495</v>
      </c>
      <c r="D14" s="246">
        <v>2048</v>
      </c>
      <c r="E14" s="247">
        <v>0.001339421781631598</v>
      </c>
      <c r="F14" s="231">
        <f t="shared" si="0"/>
        <v>2653.061224489796</v>
      </c>
      <c r="G14" s="232">
        <f t="shared" si="1"/>
        <v>3214.612275915835</v>
      </c>
      <c r="H14" s="233">
        <f t="shared" si="2"/>
        <v>5867.673500405632</v>
      </c>
      <c r="I14" s="248"/>
    </row>
    <row r="15" spans="1:9" ht="15">
      <c r="A15" s="244">
        <v>4300505</v>
      </c>
      <c r="B15" s="244" t="s">
        <v>4783</v>
      </c>
      <c r="C15" s="245">
        <v>0.36411038133521834</v>
      </c>
      <c r="D15" s="246">
        <v>7456</v>
      </c>
      <c r="E15" s="247">
        <v>0.0020077680585165974</v>
      </c>
      <c r="F15" s="231">
        <f t="shared" si="0"/>
        <v>2653.061224489796</v>
      </c>
      <c r="G15" s="232">
        <f t="shared" si="1"/>
        <v>4818.643340439834</v>
      </c>
      <c r="H15" s="233">
        <f t="shared" si="2"/>
        <v>7471.704564929631</v>
      </c>
      <c r="I15" s="248"/>
    </row>
    <row r="16" spans="1:9" ht="15">
      <c r="A16" s="244">
        <v>4300554</v>
      </c>
      <c r="B16" s="244" t="s">
        <v>4784</v>
      </c>
      <c r="C16" s="245">
        <v>0.3261698358820289</v>
      </c>
      <c r="D16" s="246">
        <v>1793</v>
      </c>
      <c r="E16" s="247">
        <v>0.0014523973000752696</v>
      </c>
      <c r="F16" s="231">
        <f t="shared" si="0"/>
        <v>2653.061224489796</v>
      </c>
      <c r="G16" s="232">
        <f t="shared" si="1"/>
        <v>3485.753520180647</v>
      </c>
      <c r="H16" s="233">
        <f t="shared" si="2"/>
        <v>6138.814744670442</v>
      </c>
      <c r="I16" s="248"/>
    </row>
    <row r="17" spans="1:9" ht="15">
      <c r="A17" s="244">
        <v>4300570</v>
      </c>
      <c r="B17" s="244" t="s">
        <v>4785</v>
      </c>
      <c r="C17" s="245">
        <v>0.2978108575453487</v>
      </c>
      <c r="D17" s="246">
        <v>2998</v>
      </c>
      <c r="E17" s="247">
        <v>0.0014324183166890378</v>
      </c>
      <c r="F17" s="231">
        <f t="shared" si="0"/>
        <v>2653.061224489796</v>
      </c>
      <c r="G17" s="232">
        <f t="shared" si="1"/>
        <v>3437.803960053691</v>
      </c>
      <c r="H17" s="233">
        <f t="shared" si="2"/>
        <v>6090.865184543487</v>
      </c>
      <c r="I17" s="248"/>
    </row>
    <row r="18" spans="1:9" ht="15">
      <c r="A18" s="244">
        <v>4300604</v>
      </c>
      <c r="B18" s="244" t="s">
        <v>4786</v>
      </c>
      <c r="C18" s="245">
        <v>0.4748850320463716</v>
      </c>
      <c r="D18" s="246">
        <v>210661</v>
      </c>
      <c r="E18" s="247">
        <v>0.004322457151588324</v>
      </c>
      <c r="F18" s="231">
        <f t="shared" si="0"/>
        <v>2653.061224489796</v>
      </c>
      <c r="G18" s="232">
        <f t="shared" si="1"/>
        <v>10373.897163811978</v>
      </c>
      <c r="H18" s="233">
        <f t="shared" si="2"/>
        <v>13026.958388301775</v>
      </c>
      <c r="I18" s="248"/>
    </row>
    <row r="19" spans="1:9" ht="15">
      <c r="A19" s="244">
        <v>4300638</v>
      </c>
      <c r="B19" s="244" t="s">
        <v>4787</v>
      </c>
      <c r="C19" s="245">
        <v>0.5029120031666195</v>
      </c>
      <c r="D19" s="246">
        <v>6294</v>
      </c>
      <c r="E19" s="247">
        <v>0.002703557472962467</v>
      </c>
      <c r="F19" s="231">
        <f t="shared" si="0"/>
        <v>2653.061224489796</v>
      </c>
      <c r="G19" s="232">
        <f t="shared" si="1"/>
        <v>6488.537935109921</v>
      </c>
      <c r="H19" s="233">
        <f t="shared" si="2"/>
        <v>9141.599159599717</v>
      </c>
      <c r="I19" s="248"/>
    </row>
    <row r="20" spans="1:9" ht="15">
      <c r="A20" s="244">
        <v>4300646</v>
      </c>
      <c r="B20" s="244" t="s">
        <v>4788</v>
      </c>
      <c r="C20" s="245">
        <v>0.4351811837537049</v>
      </c>
      <c r="D20" s="246">
        <v>7427</v>
      </c>
      <c r="E20" s="247">
        <v>0.002398262502311399</v>
      </c>
      <c r="F20" s="231">
        <f t="shared" si="0"/>
        <v>2653.061224489796</v>
      </c>
      <c r="G20" s="232">
        <f t="shared" si="1"/>
        <v>5755.830005547357</v>
      </c>
      <c r="H20" s="233">
        <f t="shared" si="2"/>
        <v>8408.891230037154</v>
      </c>
      <c r="I20" s="248"/>
    </row>
    <row r="21" spans="1:9" ht="15">
      <c r="A21" s="244">
        <v>4300661</v>
      </c>
      <c r="B21" s="244" t="s">
        <v>4789</v>
      </c>
      <c r="C21" s="245">
        <v>0.33352409651571846</v>
      </c>
      <c r="D21" s="246">
        <v>1243</v>
      </c>
      <c r="E21" s="247">
        <v>0.0014057318344605873</v>
      </c>
      <c r="F21" s="231">
        <f t="shared" si="0"/>
        <v>2653.061224489796</v>
      </c>
      <c r="G21" s="232">
        <f t="shared" si="1"/>
        <v>3373.7564027054095</v>
      </c>
      <c r="H21" s="233">
        <f t="shared" si="2"/>
        <v>6026.817627195205</v>
      </c>
      <c r="I21" s="248"/>
    </row>
    <row r="22" spans="1:9" ht="15">
      <c r="A22" s="244">
        <v>4300703</v>
      </c>
      <c r="B22" s="244" t="s">
        <v>4790</v>
      </c>
      <c r="C22" s="245">
        <v>0.2728266513957096</v>
      </c>
      <c r="D22" s="246">
        <v>6430</v>
      </c>
      <c r="E22" s="247">
        <v>0.0014713738488941917</v>
      </c>
      <c r="F22" s="231">
        <f t="shared" si="0"/>
        <v>2653.061224489796</v>
      </c>
      <c r="G22" s="232">
        <f t="shared" si="1"/>
        <v>3531.2972373460602</v>
      </c>
      <c r="H22" s="233">
        <f t="shared" si="2"/>
        <v>6184.358461835856</v>
      </c>
      <c r="I22" s="248"/>
    </row>
    <row r="23" spans="1:9" ht="15">
      <c r="A23" s="244">
        <v>4300802</v>
      </c>
      <c r="B23" s="244" t="s">
        <v>4791</v>
      </c>
      <c r="C23" s="245">
        <v>0.24709378671295368</v>
      </c>
      <c r="D23" s="246">
        <v>13037</v>
      </c>
      <c r="E23" s="247">
        <v>0.0014816412794214718</v>
      </c>
      <c r="F23" s="231">
        <f t="shared" si="0"/>
        <v>2653.061224489796</v>
      </c>
      <c r="G23" s="232">
        <f t="shared" si="1"/>
        <v>3555.9390706115323</v>
      </c>
      <c r="H23" s="233">
        <f t="shared" si="2"/>
        <v>6209.000295101328</v>
      </c>
      <c r="I23" s="248"/>
    </row>
    <row r="24" spans="1:9" ht="15">
      <c r="A24" s="244">
        <v>4300851</v>
      </c>
      <c r="B24" s="244" t="s">
        <v>4792</v>
      </c>
      <c r="C24" s="245">
        <v>0.44424794662132305</v>
      </c>
      <c r="D24" s="246">
        <v>3897</v>
      </c>
      <c r="E24" s="247">
        <v>0.00222248881684674</v>
      </c>
      <c r="F24" s="231">
        <f t="shared" si="0"/>
        <v>2653.061224489796</v>
      </c>
      <c r="G24" s="232">
        <f t="shared" si="1"/>
        <v>5333.973160432176</v>
      </c>
      <c r="H24" s="233">
        <f t="shared" si="2"/>
        <v>7987.034384921972</v>
      </c>
      <c r="I24" s="248"/>
    </row>
    <row r="25" spans="1:9" ht="15">
      <c r="A25" s="244">
        <v>4300877</v>
      </c>
      <c r="B25" s="244" t="s">
        <v>4793</v>
      </c>
      <c r="C25" s="245">
        <v>0.38738132269738645</v>
      </c>
      <c r="D25" s="246">
        <v>5703</v>
      </c>
      <c r="E25" s="247">
        <v>0.0020519122196687727</v>
      </c>
      <c r="F25" s="231">
        <f t="shared" si="0"/>
        <v>2653.061224489796</v>
      </c>
      <c r="G25" s="232">
        <f t="shared" si="1"/>
        <v>4924.589327205054</v>
      </c>
      <c r="H25" s="233">
        <f t="shared" si="2"/>
        <v>7577.650551694851</v>
      </c>
      <c r="I25" s="248"/>
    </row>
    <row r="26" spans="1:9" ht="15">
      <c r="A26" s="244">
        <v>4300901</v>
      </c>
      <c r="B26" s="244" t="s">
        <v>4794</v>
      </c>
      <c r="C26" s="245">
        <v>0.24575403588142247</v>
      </c>
      <c r="D26" s="246">
        <v>6695</v>
      </c>
      <c r="E26" s="247">
        <v>0.001333422688025714</v>
      </c>
      <c r="F26" s="231">
        <f t="shared" si="0"/>
        <v>2653.061224489796</v>
      </c>
      <c r="G26" s="232">
        <f t="shared" si="1"/>
        <v>3200.2144512617137</v>
      </c>
      <c r="H26" s="233">
        <f t="shared" si="2"/>
        <v>5853.27567575151</v>
      </c>
      <c r="I26" s="248"/>
    </row>
    <row r="27" spans="1:9" ht="15">
      <c r="A27" s="244">
        <v>4301008</v>
      </c>
      <c r="B27" s="244" t="s">
        <v>4795</v>
      </c>
      <c r="C27" s="245">
        <v>0.2587073204307778</v>
      </c>
      <c r="D27" s="246">
        <v>20575</v>
      </c>
      <c r="E27" s="247">
        <v>0.0016611708009114435</v>
      </c>
      <c r="F27" s="231">
        <f t="shared" si="0"/>
        <v>2653.061224489796</v>
      </c>
      <c r="G27" s="232">
        <f t="shared" si="1"/>
        <v>3986.8099221874645</v>
      </c>
      <c r="H27" s="233">
        <f t="shared" si="2"/>
        <v>6639.87114667726</v>
      </c>
      <c r="I27" s="248"/>
    </row>
    <row r="28" spans="1:9" ht="15">
      <c r="A28" s="244">
        <v>4301057</v>
      </c>
      <c r="B28" s="244" t="s">
        <v>4796</v>
      </c>
      <c r="C28" s="245">
        <v>0.42532409085297074</v>
      </c>
      <c r="D28" s="246">
        <v>9224</v>
      </c>
      <c r="E28" s="247">
        <v>0.0024213773235364374</v>
      </c>
      <c r="F28" s="231">
        <f t="shared" si="0"/>
        <v>2653.061224489796</v>
      </c>
      <c r="G28" s="232">
        <f t="shared" si="1"/>
        <v>5811.30557648745</v>
      </c>
      <c r="H28" s="233">
        <f t="shared" si="2"/>
        <v>8464.366800977246</v>
      </c>
      <c r="I28" s="248"/>
    </row>
    <row r="29" spans="1:9" ht="15">
      <c r="A29" s="244">
        <v>4301073</v>
      </c>
      <c r="B29" s="244" t="s">
        <v>4797</v>
      </c>
      <c r="C29" s="245">
        <v>0.4529613859159512</v>
      </c>
      <c r="D29" s="246">
        <v>2724</v>
      </c>
      <c r="E29" s="247">
        <v>0.002147567587533417</v>
      </c>
      <c r="F29" s="231">
        <f t="shared" si="0"/>
        <v>2653.061224489796</v>
      </c>
      <c r="G29" s="232">
        <f t="shared" si="1"/>
        <v>5154.162210080201</v>
      </c>
      <c r="H29" s="233">
        <f t="shared" si="2"/>
        <v>7807.223434569996</v>
      </c>
      <c r="I29" s="248"/>
    </row>
    <row r="30" spans="1:9" ht="15">
      <c r="A30" s="244">
        <v>4301107</v>
      </c>
      <c r="B30" s="244" t="s">
        <v>4798</v>
      </c>
      <c r="C30" s="245">
        <v>0.44612369025181675</v>
      </c>
      <c r="D30" s="246">
        <v>14190</v>
      </c>
      <c r="E30" s="247">
        <v>0.002709300889887865</v>
      </c>
      <c r="F30" s="231">
        <f t="shared" si="0"/>
        <v>2653.061224489796</v>
      </c>
      <c r="G30" s="232">
        <f t="shared" si="1"/>
        <v>6502.322135730877</v>
      </c>
      <c r="H30" s="233">
        <f t="shared" si="2"/>
        <v>9155.383360220672</v>
      </c>
      <c r="I30" s="248"/>
    </row>
    <row r="31" spans="1:9" ht="15">
      <c r="A31" s="244">
        <v>4301206</v>
      </c>
      <c r="B31" s="244" t="s">
        <v>4799</v>
      </c>
      <c r="C31" s="245">
        <v>0.359903547156622</v>
      </c>
      <c r="D31" s="246">
        <v>12699</v>
      </c>
      <c r="E31" s="247">
        <v>0.002149592557987658</v>
      </c>
      <c r="F31" s="231">
        <f t="shared" si="0"/>
        <v>2653.061224489796</v>
      </c>
      <c r="G31" s="232">
        <f t="shared" si="1"/>
        <v>5159.022139170379</v>
      </c>
      <c r="H31" s="233">
        <f t="shared" si="2"/>
        <v>7812.083363660175</v>
      </c>
      <c r="I31" s="248"/>
    </row>
    <row r="32" spans="1:9" ht="15">
      <c r="A32" s="244">
        <v>4301305</v>
      </c>
      <c r="B32" s="244" t="s">
        <v>4800</v>
      </c>
      <c r="C32" s="245">
        <v>0.4425210494529174</v>
      </c>
      <c r="D32" s="246">
        <v>18563</v>
      </c>
      <c r="E32" s="247">
        <v>0.002797922963845163</v>
      </c>
      <c r="F32" s="231">
        <f t="shared" si="0"/>
        <v>2653.061224489796</v>
      </c>
      <c r="G32" s="232">
        <f t="shared" si="1"/>
        <v>6715.015113228391</v>
      </c>
      <c r="H32" s="233">
        <f t="shared" si="2"/>
        <v>9368.076337718187</v>
      </c>
      <c r="I32" s="248"/>
    </row>
    <row r="33" spans="1:9" ht="15">
      <c r="A33" s="244">
        <v>4301404</v>
      </c>
      <c r="B33" s="244" t="s">
        <v>4801</v>
      </c>
      <c r="C33" s="245">
        <v>0.33521929900924446</v>
      </c>
      <c r="D33" s="246">
        <v>10167</v>
      </c>
      <c r="E33" s="247">
        <v>0.0019364778398503993</v>
      </c>
      <c r="F33" s="231">
        <f t="shared" si="0"/>
        <v>2653.061224489796</v>
      </c>
      <c r="G33" s="232">
        <f t="shared" si="1"/>
        <v>4647.546815640959</v>
      </c>
      <c r="H33" s="233">
        <f t="shared" si="2"/>
        <v>7300.608040130755</v>
      </c>
      <c r="I33" s="248"/>
    </row>
    <row r="34" spans="1:9" ht="15">
      <c r="A34" s="244">
        <v>4301503</v>
      </c>
      <c r="B34" s="244" t="s">
        <v>4802</v>
      </c>
      <c r="C34" s="245">
        <v>0.25962823410661995</v>
      </c>
      <c r="D34" s="246">
        <v>7305</v>
      </c>
      <c r="E34" s="247">
        <v>0.0014272483410012102</v>
      </c>
      <c r="F34" s="231">
        <f t="shared" si="0"/>
        <v>2653.061224489796</v>
      </c>
      <c r="G34" s="232">
        <f t="shared" si="1"/>
        <v>3425.3960184029047</v>
      </c>
      <c r="H34" s="233">
        <f t="shared" si="2"/>
        <v>6078.4572428927</v>
      </c>
      <c r="I34" s="248"/>
    </row>
    <row r="35" spans="1:9" ht="15">
      <c r="A35" s="244">
        <v>4301552</v>
      </c>
      <c r="B35" s="244" t="s">
        <v>4803</v>
      </c>
      <c r="C35" s="245">
        <v>0.3344482258112017</v>
      </c>
      <c r="D35" s="246">
        <v>3712</v>
      </c>
      <c r="E35" s="247">
        <v>0.0016610193276950776</v>
      </c>
      <c r="F35" s="231">
        <f t="shared" si="0"/>
        <v>2653.061224489796</v>
      </c>
      <c r="G35" s="232">
        <f t="shared" si="1"/>
        <v>3986.446386468186</v>
      </c>
      <c r="H35" s="233">
        <f t="shared" si="2"/>
        <v>6639.507610957982</v>
      </c>
      <c r="I35" s="248"/>
    </row>
    <row r="36" spans="1:9" ht="15">
      <c r="A36" s="244">
        <v>4301602</v>
      </c>
      <c r="B36" s="244" t="s">
        <v>4804</v>
      </c>
      <c r="C36" s="245">
        <v>0.377319384953994</v>
      </c>
      <c r="D36" s="246">
        <v>122356</v>
      </c>
      <c r="E36" s="247">
        <v>0.003165610682816309</v>
      </c>
      <c r="F36" s="231">
        <f t="shared" si="0"/>
        <v>2653.061224489796</v>
      </c>
      <c r="G36" s="232">
        <f t="shared" si="1"/>
        <v>7597.465638759141</v>
      </c>
      <c r="H36" s="233">
        <f t="shared" si="2"/>
        <v>10250.526863248937</v>
      </c>
      <c r="I36" s="248"/>
    </row>
    <row r="37" spans="1:9" ht="15">
      <c r="A37" s="244">
        <v>4301636</v>
      </c>
      <c r="B37" s="244" t="s">
        <v>4805</v>
      </c>
      <c r="C37" s="245">
        <v>0.5267452885082949</v>
      </c>
      <c r="D37" s="246">
        <v>12201</v>
      </c>
      <c r="E37" s="247">
        <v>0.0031272641638645914</v>
      </c>
      <c r="F37" s="231">
        <f t="shared" si="0"/>
        <v>2653.061224489796</v>
      </c>
      <c r="G37" s="232">
        <f t="shared" si="1"/>
        <v>7505.433993275019</v>
      </c>
      <c r="H37" s="233">
        <f t="shared" si="2"/>
        <v>10158.495217764816</v>
      </c>
      <c r="I37" s="248"/>
    </row>
    <row r="38" spans="1:9" ht="15">
      <c r="A38" s="244">
        <v>4301651</v>
      </c>
      <c r="B38" s="244" t="s">
        <v>4806</v>
      </c>
      <c r="C38" s="245">
        <v>0.2695459725821633</v>
      </c>
      <c r="D38" s="246">
        <v>6294</v>
      </c>
      <c r="E38" s="247">
        <v>0.0014490269150327032</v>
      </c>
      <c r="F38" s="231">
        <f t="shared" si="0"/>
        <v>2653.061224489796</v>
      </c>
      <c r="G38" s="232">
        <f t="shared" si="1"/>
        <v>3477.6645960784876</v>
      </c>
      <c r="H38" s="233">
        <f t="shared" si="2"/>
        <v>6130.725820568284</v>
      </c>
      <c r="I38" s="248"/>
    </row>
    <row r="39" spans="1:9" ht="15">
      <c r="A39" s="244">
        <v>4301701</v>
      </c>
      <c r="B39" s="244" t="s">
        <v>4807</v>
      </c>
      <c r="C39" s="245">
        <v>0.31906938919028033</v>
      </c>
      <c r="D39" s="246">
        <v>6769</v>
      </c>
      <c r="E39" s="247">
        <v>0.0017340771375331306</v>
      </c>
      <c r="F39" s="231">
        <f t="shared" si="0"/>
        <v>2653.061224489796</v>
      </c>
      <c r="G39" s="232">
        <f t="shared" si="1"/>
        <v>4161.785130079514</v>
      </c>
      <c r="H39" s="233">
        <f t="shared" si="2"/>
        <v>6814.84635456931</v>
      </c>
      <c r="I39" s="248"/>
    </row>
    <row r="40" spans="1:9" ht="15">
      <c r="A40" s="244">
        <v>4301750</v>
      </c>
      <c r="B40" s="244" t="s">
        <v>4808</v>
      </c>
      <c r="C40" s="245">
        <v>0.547407988361394</v>
      </c>
      <c r="D40" s="246">
        <v>6724</v>
      </c>
      <c r="E40" s="247">
        <v>0.0029720757959012492</v>
      </c>
      <c r="F40" s="231">
        <f t="shared" si="0"/>
        <v>2653.061224489796</v>
      </c>
      <c r="G40" s="232">
        <f t="shared" si="1"/>
        <v>7132.981910162998</v>
      </c>
      <c r="H40" s="233">
        <f t="shared" si="2"/>
        <v>9786.043134652795</v>
      </c>
      <c r="I40" s="248"/>
    </row>
    <row r="41" spans="1:9" ht="15">
      <c r="A41" s="244">
        <v>4301800</v>
      </c>
      <c r="B41" s="244" t="s">
        <v>4809</v>
      </c>
      <c r="C41" s="245">
        <v>0.4057627040873881</v>
      </c>
      <c r="D41" s="246">
        <v>5183</v>
      </c>
      <c r="E41" s="247">
        <v>0.002118672852471567</v>
      </c>
      <c r="F41" s="231">
        <f t="shared" si="0"/>
        <v>2653.061224489796</v>
      </c>
      <c r="G41" s="232">
        <f t="shared" si="1"/>
        <v>5084.814845931761</v>
      </c>
      <c r="H41" s="233">
        <f t="shared" si="2"/>
        <v>7737.8760704215565</v>
      </c>
      <c r="I41" s="248"/>
    </row>
    <row r="42" spans="1:9" ht="15">
      <c r="A42" s="244">
        <v>4301859</v>
      </c>
      <c r="B42" s="244" t="s">
        <v>4810</v>
      </c>
      <c r="C42" s="245">
        <v>0.40572664346079923</v>
      </c>
      <c r="D42" s="246">
        <v>3160</v>
      </c>
      <c r="E42" s="247">
        <v>0.001966940328720938</v>
      </c>
      <c r="F42" s="231">
        <f t="shared" si="0"/>
        <v>2653.061224489796</v>
      </c>
      <c r="G42" s="232">
        <f t="shared" si="1"/>
        <v>4720.656788930251</v>
      </c>
      <c r="H42" s="233">
        <f t="shared" si="2"/>
        <v>7373.718013420048</v>
      </c>
      <c r="I42" s="248"/>
    </row>
    <row r="43" spans="1:9" ht="15">
      <c r="A43" s="244">
        <v>4301875</v>
      </c>
      <c r="B43" s="244" t="s">
        <v>4811</v>
      </c>
      <c r="C43" s="245">
        <v>0.49436763882645857</v>
      </c>
      <c r="D43" s="246">
        <v>3669</v>
      </c>
      <c r="E43" s="247">
        <v>0.0024509631704795784</v>
      </c>
      <c r="F43" s="231">
        <f t="shared" si="0"/>
        <v>2653.061224489796</v>
      </c>
      <c r="G43" s="232">
        <f t="shared" si="1"/>
        <v>5882.311609150988</v>
      </c>
      <c r="H43" s="233">
        <f t="shared" si="2"/>
        <v>8535.372833640784</v>
      </c>
      <c r="I43" s="248"/>
    </row>
    <row r="44" spans="1:9" ht="15">
      <c r="A44" s="244">
        <v>4301909</v>
      </c>
      <c r="B44" s="244" t="s">
        <v>4812</v>
      </c>
      <c r="C44" s="245">
        <v>0.4583221476179997</v>
      </c>
      <c r="D44" s="246">
        <v>13107</v>
      </c>
      <c r="E44" s="247">
        <v>0.002750432135412275</v>
      </c>
      <c r="F44" s="231">
        <f t="shared" si="0"/>
        <v>2653.061224489796</v>
      </c>
      <c r="G44" s="232">
        <f t="shared" si="1"/>
        <v>6601.03712498946</v>
      </c>
      <c r="H44" s="233">
        <f t="shared" si="2"/>
        <v>9254.098349479256</v>
      </c>
      <c r="I44" s="248"/>
    </row>
    <row r="45" spans="1:9" ht="15">
      <c r="A45" s="244">
        <v>4301925</v>
      </c>
      <c r="B45" s="244" t="s">
        <v>4813</v>
      </c>
      <c r="C45" s="245">
        <v>0.2976753499980675</v>
      </c>
      <c r="D45" s="246">
        <v>1822</v>
      </c>
      <c r="E45" s="247">
        <v>0.0013287085303736702</v>
      </c>
      <c r="F45" s="231">
        <f t="shared" si="0"/>
        <v>2653.061224489796</v>
      </c>
      <c r="G45" s="232">
        <f t="shared" si="1"/>
        <v>3188.9004728968084</v>
      </c>
      <c r="H45" s="233">
        <f t="shared" si="2"/>
        <v>5841.961697386605</v>
      </c>
      <c r="I45" s="248"/>
    </row>
    <row r="46" spans="1:9" ht="15">
      <c r="A46" s="244">
        <v>4301958</v>
      </c>
      <c r="B46" s="244" t="s">
        <v>4814</v>
      </c>
      <c r="C46" s="245">
        <v>0.2927918086134553</v>
      </c>
      <c r="D46" s="246">
        <v>2550</v>
      </c>
      <c r="E46" s="247">
        <v>0.001374499365876182</v>
      </c>
      <c r="F46" s="231">
        <f t="shared" si="0"/>
        <v>2653.061224489796</v>
      </c>
      <c r="G46" s="232">
        <f t="shared" si="1"/>
        <v>3298.7984781028367</v>
      </c>
      <c r="H46" s="233">
        <f t="shared" si="2"/>
        <v>5951.859702592633</v>
      </c>
      <c r="I46" s="248"/>
    </row>
    <row r="47" spans="1:9" ht="15">
      <c r="A47" s="244">
        <v>4302006</v>
      </c>
      <c r="B47" s="244" t="s">
        <v>4815</v>
      </c>
      <c r="C47" s="245">
        <v>0.4364990021787178</v>
      </c>
      <c r="D47" s="246">
        <v>10866</v>
      </c>
      <c r="E47" s="247">
        <v>0.002546820311132421</v>
      </c>
      <c r="F47" s="231">
        <f t="shared" si="0"/>
        <v>2653.061224489796</v>
      </c>
      <c r="G47" s="232">
        <f t="shared" si="1"/>
        <v>6112.368746717811</v>
      </c>
      <c r="H47" s="233">
        <f t="shared" si="2"/>
        <v>8765.429971207606</v>
      </c>
      <c r="I47" s="248"/>
    </row>
    <row r="48" spans="1:9" ht="15">
      <c r="A48" s="244">
        <v>4302055</v>
      </c>
      <c r="B48" s="244" t="s">
        <v>4816</v>
      </c>
      <c r="C48" s="245">
        <v>0.4342772904765299</v>
      </c>
      <c r="D48" s="246">
        <v>2373</v>
      </c>
      <c r="E48" s="247">
        <v>0.0020168164484912383</v>
      </c>
      <c r="F48" s="231">
        <f t="shared" si="0"/>
        <v>2653.061224489796</v>
      </c>
      <c r="G48" s="232">
        <f t="shared" si="1"/>
        <v>4840.359476378972</v>
      </c>
      <c r="H48" s="233">
        <f t="shared" si="2"/>
        <v>7493.420700868768</v>
      </c>
      <c r="I48" s="248"/>
    </row>
    <row r="49" spans="1:8" ht="15">
      <c r="A49" s="244">
        <v>4302105</v>
      </c>
      <c r="B49" s="244" t="s">
        <v>4817</v>
      </c>
      <c r="C49" s="245">
        <v>0.2651162711374422</v>
      </c>
      <c r="D49" s="246">
        <v>117227</v>
      </c>
      <c r="E49" s="247">
        <v>0.002210014508464854</v>
      </c>
      <c r="F49" s="231">
        <f t="shared" si="0"/>
        <v>2653.061224489796</v>
      </c>
      <c r="G49" s="232">
        <f t="shared" si="1"/>
        <v>5304.03482031565</v>
      </c>
      <c r="H49" s="233">
        <f t="shared" si="2"/>
        <v>7957.096044805447</v>
      </c>
    </row>
    <row r="50" spans="1:8" ht="15">
      <c r="A50" s="244">
        <v>4302154</v>
      </c>
      <c r="B50" s="244" t="s">
        <v>4818</v>
      </c>
      <c r="C50" s="245">
        <v>0.3751469234612264</v>
      </c>
      <c r="D50" s="246">
        <v>2138</v>
      </c>
      <c r="E50" s="247">
        <v>0.001715169869142206</v>
      </c>
      <c r="F50" s="231">
        <f t="shared" si="0"/>
        <v>2653.061224489796</v>
      </c>
      <c r="G50" s="232">
        <f t="shared" si="1"/>
        <v>4116.407685941294</v>
      </c>
      <c r="H50" s="233">
        <f t="shared" si="2"/>
        <v>6769.468910431091</v>
      </c>
    </row>
    <row r="51" spans="1:8" ht="15">
      <c r="A51" s="244">
        <v>4302204</v>
      </c>
      <c r="B51" s="244" t="s">
        <v>4819</v>
      </c>
      <c r="C51" s="245">
        <v>0.2504942781911389</v>
      </c>
      <c r="D51" s="246">
        <v>6687</v>
      </c>
      <c r="E51" s="247">
        <v>0.0013588987620128728</v>
      </c>
      <c r="F51" s="231">
        <f t="shared" si="0"/>
        <v>2653.061224489796</v>
      </c>
      <c r="G51" s="232">
        <f t="shared" si="1"/>
        <v>3261.3570288308947</v>
      </c>
      <c r="H51" s="233">
        <f t="shared" si="2"/>
        <v>5914.418253320691</v>
      </c>
    </row>
    <row r="52" spans="1:8" ht="15">
      <c r="A52" s="244">
        <v>4302220</v>
      </c>
      <c r="B52" s="244" t="s">
        <v>4820</v>
      </c>
      <c r="C52" s="245">
        <v>0.34335970279358136</v>
      </c>
      <c r="D52" s="246">
        <v>2497</v>
      </c>
      <c r="E52" s="247">
        <v>0.001606818044145545</v>
      </c>
      <c r="F52" s="231">
        <f t="shared" si="0"/>
        <v>2653.061224489796</v>
      </c>
      <c r="G52" s="232">
        <f t="shared" si="1"/>
        <v>3856.3633059493077</v>
      </c>
      <c r="H52" s="233">
        <f t="shared" si="2"/>
        <v>6509.424530439104</v>
      </c>
    </row>
    <row r="53" spans="1:8" ht="15">
      <c r="A53" s="244">
        <v>4302238</v>
      </c>
      <c r="B53" s="244" t="s">
        <v>4821</v>
      </c>
      <c r="C53" s="245">
        <v>0.387690582467799</v>
      </c>
      <c r="D53" s="246">
        <v>2411</v>
      </c>
      <c r="E53" s="247">
        <v>0.0018047598777897022</v>
      </c>
      <c r="F53" s="231">
        <f t="shared" si="0"/>
        <v>2653.061224489796</v>
      </c>
      <c r="G53" s="232">
        <f t="shared" si="1"/>
        <v>4331.423706695286</v>
      </c>
      <c r="H53" s="233">
        <f t="shared" si="2"/>
        <v>6984.484931185081</v>
      </c>
    </row>
    <row r="54" spans="1:8" ht="15">
      <c r="A54" s="244">
        <v>430225</v>
      </c>
      <c r="B54" s="244" t="s">
        <v>5267</v>
      </c>
      <c r="C54" s="245">
        <v>0.23189762691461888</v>
      </c>
      <c r="D54" s="246">
        <v>2663</v>
      </c>
      <c r="E54" s="247">
        <v>0.0006817056860343221</v>
      </c>
      <c r="F54" s="231">
        <v>2016.1290322580646</v>
      </c>
      <c r="G54" s="232">
        <v>3543.153973214887</v>
      </c>
      <c r="H54" s="233">
        <v>6276.789569972578</v>
      </c>
    </row>
    <row r="55" spans="1:9" ht="15">
      <c r="A55" s="244">
        <v>4302303</v>
      </c>
      <c r="B55" s="244" t="s">
        <v>4822</v>
      </c>
      <c r="C55" s="245">
        <v>0.37841016498521207</v>
      </c>
      <c r="D55" s="246">
        <v>11326</v>
      </c>
      <c r="E55" s="247">
        <v>0.002221666528538427</v>
      </c>
      <c r="F55" s="231">
        <f t="shared" si="0"/>
        <v>2653.061224489796</v>
      </c>
      <c r="G55" s="232">
        <f t="shared" si="1"/>
        <v>5331.999668492225</v>
      </c>
      <c r="H55" s="233">
        <f t="shared" si="2"/>
        <v>7985.060892982021</v>
      </c>
      <c r="I55" s="248"/>
    </row>
    <row r="56" spans="1:9" ht="15">
      <c r="A56" s="244">
        <v>4302352</v>
      </c>
      <c r="B56" s="244" t="s">
        <v>4823</v>
      </c>
      <c r="C56" s="245">
        <v>0.2811160112880329</v>
      </c>
      <c r="D56" s="246">
        <v>13022</v>
      </c>
      <c r="E56" s="247">
        <v>0.001685356693038486</v>
      </c>
      <c r="F56" s="231">
        <f t="shared" si="0"/>
        <v>2653.061224489796</v>
      </c>
      <c r="G56" s="232">
        <f t="shared" si="1"/>
        <v>4044.8560632923663</v>
      </c>
      <c r="H56" s="233">
        <f t="shared" si="2"/>
        <v>6697.917287782162</v>
      </c>
      <c r="I56" s="248"/>
    </row>
    <row r="57" spans="1:9" ht="15">
      <c r="A57" s="244">
        <v>4302378</v>
      </c>
      <c r="B57" s="244" t="s">
        <v>4824</v>
      </c>
      <c r="C57" s="245">
        <v>0.4439380502114381</v>
      </c>
      <c r="D57" s="246">
        <v>2432</v>
      </c>
      <c r="E57" s="247">
        <v>0.0020692906730165523</v>
      </c>
      <c r="F57" s="231">
        <f t="shared" si="0"/>
        <v>2653.061224489796</v>
      </c>
      <c r="G57" s="232">
        <f t="shared" si="1"/>
        <v>4966.297615239726</v>
      </c>
      <c r="H57" s="233">
        <f t="shared" si="2"/>
        <v>7619.3588397295225</v>
      </c>
      <c r="I57" s="248"/>
    </row>
    <row r="58" spans="1:9" ht="15">
      <c r="A58" s="244">
        <v>4302402</v>
      </c>
      <c r="B58" s="244" t="s">
        <v>4825</v>
      </c>
      <c r="C58" s="245">
        <v>0.33903123993600837</v>
      </c>
      <c r="D58" s="246">
        <v>12502</v>
      </c>
      <c r="E58" s="247">
        <v>0.002020185439262133</v>
      </c>
      <c r="F58" s="231">
        <f t="shared" si="0"/>
        <v>2653.061224489796</v>
      </c>
      <c r="G58" s="232">
        <f t="shared" si="1"/>
        <v>4848.44505422912</v>
      </c>
      <c r="H58" s="233">
        <f t="shared" si="2"/>
        <v>7501.506278718916</v>
      </c>
      <c r="I58" s="248"/>
    </row>
    <row r="59" spans="1:9" ht="15">
      <c r="A59" s="244">
        <v>4302451</v>
      </c>
      <c r="B59" s="244" t="s">
        <v>4826</v>
      </c>
      <c r="C59" s="245">
        <v>0.34377689480592577</v>
      </c>
      <c r="D59" s="246">
        <v>7575</v>
      </c>
      <c r="E59" s="247">
        <v>0.0019001534495169013</v>
      </c>
      <c r="F59" s="231">
        <f t="shared" si="0"/>
        <v>2653.061224489796</v>
      </c>
      <c r="G59" s="232">
        <f t="shared" si="1"/>
        <v>4560.368278840563</v>
      </c>
      <c r="H59" s="233">
        <f t="shared" si="2"/>
        <v>7213.429503330359</v>
      </c>
      <c r="I59" s="248"/>
    </row>
    <row r="60" spans="1:9" ht="15">
      <c r="A60" s="244">
        <v>4302501</v>
      </c>
      <c r="B60" s="244" t="s">
        <v>4827</v>
      </c>
      <c r="C60" s="245">
        <v>0.4171680946118288</v>
      </c>
      <c r="D60" s="246">
        <v>6282</v>
      </c>
      <c r="E60" s="247">
        <v>0.0022419729581144117</v>
      </c>
      <c r="F60" s="231">
        <f t="shared" si="0"/>
        <v>2653.061224489796</v>
      </c>
      <c r="G60" s="232">
        <f t="shared" si="1"/>
        <v>5380.735099474588</v>
      </c>
      <c r="H60" s="233">
        <f t="shared" si="2"/>
        <v>8033.796323964385</v>
      </c>
      <c r="I60" s="248"/>
    </row>
    <row r="61" spans="1:9" ht="15">
      <c r="A61" s="244">
        <v>4302584</v>
      </c>
      <c r="B61" s="244" t="s">
        <v>4828</v>
      </c>
      <c r="C61" s="245">
        <v>0.26061381976690196</v>
      </c>
      <c r="D61" s="246">
        <v>2213</v>
      </c>
      <c r="E61" s="247">
        <v>0.0011977033054110036</v>
      </c>
      <c r="F61" s="231">
        <f t="shared" si="0"/>
        <v>2653.061224489796</v>
      </c>
      <c r="G61" s="232">
        <f t="shared" si="1"/>
        <v>2874.487932986409</v>
      </c>
      <c r="H61" s="233">
        <f t="shared" si="2"/>
        <v>5527.549157476205</v>
      </c>
      <c r="I61" s="248"/>
    </row>
    <row r="62" spans="1:9" ht="15">
      <c r="A62" s="244">
        <v>4302600</v>
      </c>
      <c r="B62" s="244" t="s">
        <v>4829</v>
      </c>
      <c r="C62" s="245">
        <v>0.4481295598172141</v>
      </c>
      <c r="D62" s="246">
        <v>3674</v>
      </c>
      <c r="E62" s="247">
        <v>0.002222179103035051</v>
      </c>
      <c r="F62" s="231">
        <f t="shared" si="0"/>
        <v>2653.061224489796</v>
      </c>
      <c r="G62" s="232">
        <f t="shared" si="1"/>
        <v>5333.229847284122</v>
      </c>
      <c r="H62" s="233">
        <f t="shared" si="2"/>
        <v>7986.291071773918</v>
      </c>
      <c r="I62" s="248"/>
    </row>
    <row r="63" spans="1:9" ht="15">
      <c r="A63" s="244">
        <v>4302659</v>
      </c>
      <c r="B63" s="244" t="s">
        <v>4830</v>
      </c>
      <c r="C63" s="245">
        <v>0.27750519719607225</v>
      </c>
      <c r="D63" s="246">
        <v>4824</v>
      </c>
      <c r="E63" s="247">
        <v>0.0014334640654264743</v>
      </c>
      <c r="F63" s="231">
        <f t="shared" si="0"/>
        <v>2653.061224489796</v>
      </c>
      <c r="G63" s="232">
        <f t="shared" si="1"/>
        <v>3440.3137570235385</v>
      </c>
      <c r="H63" s="233">
        <f t="shared" si="2"/>
        <v>6093.374981513334</v>
      </c>
      <c r="I63" s="248"/>
    </row>
    <row r="64" spans="1:9" ht="15">
      <c r="A64" s="244">
        <v>4302709</v>
      </c>
      <c r="B64" s="244" t="s">
        <v>4831</v>
      </c>
      <c r="C64" s="245">
        <v>0.46052995722843865</v>
      </c>
      <c r="D64" s="246">
        <v>21506</v>
      </c>
      <c r="E64" s="247">
        <v>0.002976777858267234</v>
      </c>
      <c r="F64" s="231">
        <f t="shared" si="0"/>
        <v>2653.061224489796</v>
      </c>
      <c r="G64" s="232">
        <f t="shared" si="1"/>
        <v>7144.266859841362</v>
      </c>
      <c r="H64" s="233">
        <f t="shared" si="2"/>
        <v>9797.328084331159</v>
      </c>
      <c r="I64" s="248"/>
    </row>
    <row r="65" spans="1:9" ht="15">
      <c r="A65" s="244">
        <v>4302808</v>
      </c>
      <c r="B65" s="244" t="s">
        <v>4832</v>
      </c>
      <c r="C65" s="245">
        <v>0.40253120110744545</v>
      </c>
      <c r="D65" s="246">
        <v>35075</v>
      </c>
      <c r="E65" s="247">
        <v>0.002799972690614936</v>
      </c>
      <c r="F65" s="231">
        <f t="shared" si="0"/>
        <v>2653.061224489796</v>
      </c>
      <c r="G65" s="232">
        <f t="shared" si="1"/>
        <v>6719.934457475846</v>
      </c>
      <c r="H65" s="233">
        <f t="shared" si="2"/>
        <v>9372.995681965642</v>
      </c>
      <c r="I65" s="248"/>
    </row>
    <row r="66" spans="1:9" ht="15">
      <c r="A66" s="244">
        <v>4302907</v>
      </c>
      <c r="B66" s="244" t="s">
        <v>4833</v>
      </c>
      <c r="C66" s="245">
        <v>0.3827731510820456</v>
      </c>
      <c r="D66" s="246">
        <v>13016</v>
      </c>
      <c r="E66" s="247">
        <v>0.0022946565527989077</v>
      </c>
      <c r="F66" s="231">
        <f t="shared" si="0"/>
        <v>2653.061224489796</v>
      </c>
      <c r="G66" s="232">
        <f t="shared" si="1"/>
        <v>5507.175726717379</v>
      </c>
      <c r="H66" s="233">
        <f t="shared" si="2"/>
        <v>8160.236951207175</v>
      </c>
      <c r="I66" s="248"/>
    </row>
    <row r="67" spans="1:9" ht="15">
      <c r="A67" s="244">
        <v>4303004</v>
      </c>
      <c r="B67" s="244" t="s">
        <v>4834</v>
      </c>
      <c r="C67" s="245">
        <v>0.3524880193327796</v>
      </c>
      <c r="D67" s="246">
        <v>86229</v>
      </c>
      <c r="E67" s="247">
        <v>0.0028060600272581913</v>
      </c>
      <c r="F67" s="231">
        <f t="shared" si="0"/>
        <v>2653.061224489796</v>
      </c>
      <c r="G67" s="232">
        <f t="shared" si="1"/>
        <v>6734.544065419659</v>
      </c>
      <c r="H67" s="233">
        <f t="shared" si="2"/>
        <v>9387.605289909456</v>
      </c>
      <c r="I67" s="248"/>
    </row>
    <row r="68" spans="1:9" ht="15">
      <c r="A68" s="244">
        <v>4303103</v>
      </c>
      <c r="B68" s="244" t="s">
        <v>4835</v>
      </c>
      <c r="C68" s="245">
        <v>0.3420808978705165</v>
      </c>
      <c r="D68" s="246">
        <v>129568</v>
      </c>
      <c r="E68" s="247">
        <v>0.0028947301269980205</v>
      </c>
      <c r="F68" s="231">
        <f t="shared" si="0"/>
        <v>2653.061224489796</v>
      </c>
      <c r="G68" s="232">
        <f t="shared" si="1"/>
        <v>6947.352304795249</v>
      </c>
      <c r="H68" s="233">
        <f t="shared" si="2"/>
        <v>9600.413529285046</v>
      </c>
      <c r="I68" s="248"/>
    </row>
    <row r="69" spans="1:9" ht="15">
      <c r="A69" s="244">
        <v>4303202</v>
      </c>
      <c r="B69" s="244" t="s">
        <v>4836</v>
      </c>
      <c r="C69" s="245">
        <v>0.4671964565398279</v>
      </c>
      <c r="D69" s="246">
        <v>5326</v>
      </c>
      <c r="E69" s="247">
        <v>0.002449425917919184</v>
      </c>
      <c r="F69" s="231">
        <f t="shared" si="0"/>
        <v>2653.061224489796</v>
      </c>
      <c r="G69" s="232">
        <f t="shared" si="1"/>
        <v>5878.622203006042</v>
      </c>
      <c r="H69" s="233">
        <f t="shared" si="2"/>
        <v>8531.683427495838</v>
      </c>
      <c r="I69" s="248"/>
    </row>
    <row r="70" spans="1:9" ht="15">
      <c r="A70" s="244">
        <v>4303301</v>
      </c>
      <c r="B70" s="244" t="s">
        <v>4837</v>
      </c>
      <c r="C70" s="245">
        <v>0.39472190224594134</v>
      </c>
      <c r="D70" s="246">
        <v>5209</v>
      </c>
      <c r="E70" s="247">
        <v>0.002062571312862858</v>
      </c>
      <c r="F70" s="231">
        <f t="shared" si="0"/>
        <v>2653.061224489796</v>
      </c>
      <c r="G70" s="232">
        <f t="shared" si="1"/>
        <v>4950.1711508708595</v>
      </c>
      <c r="H70" s="233">
        <f t="shared" si="2"/>
        <v>7603.232375360656</v>
      </c>
      <c r="I70" s="248"/>
    </row>
    <row r="71" spans="1:9" ht="15">
      <c r="A71" s="244">
        <v>4303400</v>
      </c>
      <c r="B71" s="244" t="s">
        <v>4838</v>
      </c>
      <c r="C71" s="245">
        <v>0.3039007288829951</v>
      </c>
      <c r="D71" s="246">
        <v>4738</v>
      </c>
      <c r="E71" s="247">
        <v>0.001565581189211275</v>
      </c>
      <c r="F71" s="231">
        <f t="shared" si="0"/>
        <v>2653.061224489796</v>
      </c>
      <c r="G71" s="232">
        <f t="shared" si="1"/>
        <v>3757.39485410706</v>
      </c>
      <c r="H71" s="233">
        <f t="shared" si="2"/>
        <v>6410.456078596856</v>
      </c>
      <c r="I71" s="248"/>
    </row>
    <row r="72" spans="1:9" ht="15">
      <c r="A72" s="244">
        <v>4303509</v>
      </c>
      <c r="B72" s="244" t="s">
        <v>4839</v>
      </c>
      <c r="C72" s="245">
        <v>0.4190800361159676</v>
      </c>
      <c r="D72" s="246">
        <v>66407</v>
      </c>
      <c r="E72" s="247">
        <v>0.00320799473022745</v>
      </c>
      <c r="F72" s="231">
        <f aca="true" t="shared" si="3" ref="F72:F136">$B$3/490</f>
        <v>2653.061224489796</v>
      </c>
      <c r="G72" s="232">
        <f aca="true" t="shared" si="4" ref="G72:G136">$B$4*E72</f>
        <v>7699.1873525458805</v>
      </c>
      <c r="H72" s="233">
        <f aca="true" t="shared" si="5" ref="H72:H136">F72+G72</f>
        <v>10352.248577035676</v>
      </c>
      <c r="I72" s="248"/>
    </row>
    <row r="73" spans="1:9" ht="15">
      <c r="A73" s="244">
        <v>4303558</v>
      </c>
      <c r="B73" s="244" t="s">
        <v>4840</v>
      </c>
      <c r="C73" s="245">
        <v>0.28058833817408024</v>
      </c>
      <c r="D73" s="246">
        <v>2729</v>
      </c>
      <c r="E73" s="247">
        <v>0.001330683407506049</v>
      </c>
      <c r="F73" s="231">
        <f t="shared" si="3"/>
        <v>2653.061224489796</v>
      </c>
      <c r="G73" s="232">
        <f t="shared" si="4"/>
        <v>3193.6401780145175</v>
      </c>
      <c r="H73" s="233">
        <f t="shared" si="5"/>
        <v>5846.701402504314</v>
      </c>
      <c r="I73" s="248"/>
    </row>
    <row r="74" spans="1:9" ht="15">
      <c r="A74" s="244">
        <v>4303608</v>
      </c>
      <c r="B74" s="244" t="s">
        <v>4841</v>
      </c>
      <c r="C74" s="245">
        <v>0.36067813875797744</v>
      </c>
      <c r="D74" s="246">
        <v>6583</v>
      </c>
      <c r="E74" s="247">
        <v>0.0019520367629104877</v>
      </c>
      <c r="F74" s="231">
        <f t="shared" si="3"/>
        <v>2653.061224489796</v>
      </c>
      <c r="G74" s="232">
        <f t="shared" si="4"/>
        <v>4684.888230985171</v>
      </c>
      <c r="H74" s="233">
        <f t="shared" si="5"/>
        <v>7337.949455474967</v>
      </c>
      <c r="I74" s="248"/>
    </row>
    <row r="75" spans="1:9" ht="15">
      <c r="A75" s="244">
        <v>4303673</v>
      </c>
      <c r="B75" s="244" t="s">
        <v>4842</v>
      </c>
      <c r="C75" s="245">
        <v>0.3127126201201019</v>
      </c>
      <c r="D75" s="246">
        <v>3360</v>
      </c>
      <c r="E75" s="247">
        <v>0.0015300333400517711</v>
      </c>
      <c r="F75" s="231">
        <f t="shared" si="3"/>
        <v>2653.061224489796</v>
      </c>
      <c r="G75" s="232">
        <f t="shared" si="4"/>
        <v>3672.0800161242505</v>
      </c>
      <c r="H75" s="233">
        <f t="shared" si="5"/>
        <v>6325.141240614046</v>
      </c>
      <c r="I75" s="248"/>
    </row>
    <row r="76" spans="1:9" ht="15">
      <c r="A76" s="244">
        <v>4303707</v>
      </c>
      <c r="B76" s="244" t="s">
        <v>4843</v>
      </c>
      <c r="C76" s="245">
        <v>0.3631627923271716</v>
      </c>
      <c r="D76" s="246">
        <v>6265</v>
      </c>
      <c r="E76" s="247">
        <v>0.0019509408501029212</v>
      </c>
      <c r="F76" s="231">
        <f t="shared" si="3"/>
        <v>2653.061224489796</v>
      </c>
      <c r="G76" s="232">
        <f t="shared" si="4"/>
        <v>4682.258040247011</v>
      </c>
      <c r="H76" s="233">
        <f t="shared" si="5"/>
        <v>7335.319264736807</v>
      </c>
      <c r="I76" s="248"/>
    </row>
    <row r="77" spans="1:9" ht="15">
      <c r="A77" s="244">
        <v>4303806</v>
      </c>
      <c r="B77" s="244" t="s">
        <v>4844</v>
      </c>
      <c r="C77" s="245">
        <v>0.2974331729014435</v>
      </c>
      <c r="D77" s="246">
        <v>5751</v>
      </c>
      <c r="E77" s="247">
        <v>0.0015774496408145807</v>
      </c>
      <c r="F77" s="231">
        <f t="shared" si="3"/>
        <v>2653.061224489796</v>
      </c>
      <c r="G77" s="232">
        <f t="shared" si="4"/>
        <v>3785.879137954994</v>
      </c>
      <c r="H77" s="233">
        <f t="shared" si="5"/>
        <v>6438.94036244479</v>
      </c>
      <c r="I77" s="248"/>
    </row>
    <row r="78" spans="1:9" ht="15">
      <c r="A78" s="244">
        <v>4303905</v>
      </c>
      <c r="B78" s="244" t="s">
        <v>4845</v>
      </c>
      <c r="C78" s="245">
        <v>0.29239822058031745</v>
      </c>
      <c r="D78" s="246">
        <v>64392</v>
      </c>
      <c r="E78" s="247">
        <v>0.0022279431605328097</v>
      </c>
      <c r="F78" s="231">
        <f t="shared" si="3"/>
        <v>2653.061224489796</v>
      </c>
      <c r="G78" s="232">
        <f t="shared" si="4"/>
        <v>5347.063585278744</v>
      </c>
      <c r="H78" s="233">
        <f t="shared" si="5"/>
        <v>8000.12480976854</v>
      </c>
      <c r="I78" s="248"/>
    </row>
    <row r="79" spans="1:9" ht="15">
      <c r="A79" s="244">
        <v>4304002</v>
      </c>
      <c r="B79" s="244" t="s">
        <v>4846</v>
      </c>
      <c r="C79" s="245">
        <v>0.4347034911706496</v>
      </c>
      <c r="D79" s="246">
        <v>5294</v>
      </c>
      <c r="E79" s="247">
        <v>0.0022770119666227022</v>
      </c>
      <c r="F79" s="231">
        <f t="shared" si="3"/>
        <v>2653.061224489796</v>
      </c>
      <c r="G79" s="232">
        <f t="shared" si="4"/>
        <v>5464.828719894485</v>
      </c>
      <c r="H79" s="233">
        <f t="shared" si="5"/>
        <v>8117.889944384282</v>
      </c>
      <c r="I79" s="248"/>
    </row>
    <row r="80" spans="1:9" ht="15">
      <c r="A80" s="244">
        <v>4304101</v>
      </c>
      <c r="B80" s="244" t="s">
        <v>4847</v>
      </c>
      <c r="C80" s="245">
        <v>0.36234181447774344</v>
      </c>
      <c r="D80" s="246">
        <v>3693</v>
      </c>
      <c r="E80" s="247">
        <v>0.0017981666774390776</v>
      </c>
      <c r="F80" s="231">
        <f t="shared" si="3"/>
        <v>2653.061224489796</v>
      </c>
      <c r="G80" s="232">
        <f t="shared" si="4"/>
        <v>4315.600025853786</v>
      </c>
      <c r="H80" s="233">
        <f t="shared" si="5"/>
        <v>6968.661250343583</v>
      </c>
      <c r="I80" s="248"/>
    </row>
    <row r="81" spans="1:9" ht="15">
      <c r="A81" s="244">
        <v>4304200</v>
      </c>
      <c r="B81" s="244" t="s">
        <v>4848</v>
      </c>
      <c r="C81" s="245">
        <v>0.4376605623707618</v>
      </c>
      <c r="D81" s="246">
        <v>31083</v>
      </c>
      <c r="E81" s="247">
        <v>0.0029896506849892705</v>
      </c>
      <c r="F81" s="231">
        <f t="shared" si="3"/>
        <v>2653.061224489796</v>
      </c>
      <c r="G81" s="232">
        <f t="shared" si="4"/>
        <v>7175.161643974249</v>
      </c>
      <c r="H81" s="233">
        <f t="shared" si="5"/>
        <v>9828.222868464045</v>
      </c>
      <c r="I81" s="248"/>
    </row>
    <row r="82" spans="1:9" ht="15">
      <c r="A82" s="244">
        <v>4304309</v>
      </c>
      <c r="B82" s="244" t="s">
        <v>4849</v>
      </c>
      <c r="C82" s="245">
        <v>0.3021139831097692</v>
      </c>
      <c r="D82" s="246">
        <v>6783</v>
      </c>
      <c r="E82" s="247">
        <v>0.0016424369002230796</v>
      </c>
      <c r="F82" s="231">
        <f t="shared" si="3"/>
        <v>2653.061224489796</v>
      </c>
      <c r="G82" s="232">
        <f t="shared" si="4"/>
        <v>3941.8485605353912</v>
      </c>
      <c r="H82" s="233">
        <f t="shared" si="5"/>
        <v>6594.909785025187</v>
      </c>
      <c r="I82" s="248"/>
    </row>
    <row r="83" spans="1:9" ht="15">
      <c r="A83" s="244">
        <v>4304358</v>
      </c>
      <c r="B83" s="244" t="s">
        <v>4850</v>
      </c>
      <c r="C83" s="245">
        <v>0.39963238227773457</v>
      </c>
      <c r="D83" s="246">
        <v>9178</v>
      </c>
      <c r="E83" s="247">
        <v>0.002273408473199243</v>
      </c>
      <c r="F83" s="231">
        <f t="shared" si="3"/>
        <v>2653.061224489796</v>
      </c>
      <c r="G83" s="232">
        <f t="shared" si="4"/>
        <v>5456.180335678183</v>
      </c>
      <c r="H83" s="233">
        <f t="shared" si="5"/>
        <v>8109.241560167979</v>
      </c>
      <c r="I83" s="248"/>
    </row>
    <row r="84" spans="1:9" ht="15">
      <c r="A84" s="244">
        <v>4304408</v>
      </c>
      <c r="B84" s="244" t="s">
        <v>4851</v>
      </c>
      <c r="C84" s="245">
        <v>0.3716116432840536</v>
      </c>
      <c r="D84" s="246">
        <v>43665</v>
      </c>
      <c r="E84" s="247">
        <v>0.002671246258300663</v>
      </c>
      <c r="F84" s="231">
        <f t="shared" si="3"/>
        <v>2653.061224489796</v>
      </c>
      <c r="G84" s="232">
        <f t="shared" si="4"/>
        <v>6410.991019921591</v>
      </c>
      <c r="H84" s="233">
        <f t="shared" si="5"/>
        <v>9064.052244411387</v>
      </c>
      <c r="I84" s="248"/>
    </row>
    <row r="85" spans="1:9" ht="15">
      <c r="A85" s="244">
        <v>4304507</v>
      </c>
      <c r="B85" s="244" t="s">
        <v>4852</v>
      </c>
      <c r="C85" s="245">
        <v>0.478218002156981</v>
      </c>
      <c r="D85" s="246">
        <v>54999</v>
      </c>
      <c r="E85" s="247">
        <v>0.0035586373623903915</v>
      </c>
      <c r="F85" s="231">
        <f t="shared" si="3"/>
        <v>2653.061224489796</v>
      </c>
      <c r="G85" s="232">
        <f t="shared" si="4"/>
        <v>8540.72966973694</v>
      </c>
      <c r="H85" s="233">
        <f t="shared" si="5"/>
        <v>11193.790894226737</v>
      </c>
      <c r="I85" s="248"/>
    </row>
    <row r="86" spans="1:9" ht="15">
      <c r="A86" s="244">
        <v>4304606</v>
      </c>
      <c r="B86" s="244" t="s">
        <v>4853</v>
      </c>
      <c r="C86" s="245">
        <v>0.36682068768884407</v>
      </c>
      <c r="D86" s="246">
        <v>350824</v>
      </c>
      <c r="E86" s="247">
        <v>0.003604307283786521</v>
      </c>
      <c r="F86" s="231">
        <f t="shared" si="3"/>
        <v>2653.061224489796</v>
      </c>
      <c r="G86" s="232">
        <f t="shared" si="4"/>
        <v>8650.33748108765</v>
      </c>
      <c r="H86" s="233">
        <f t="shared" si="5"/>
        <v>11303.398705577447</v>
      </c>
      <c r="I86" s="248"/>
    </row>
    <row r="87" spans="1:9" ht="15">
      <c r="A87" s="244">
        <v>4304614</v>
      </c>
      <c r="B87" s="244" t="s">
        <v>4854</v>
      </c>
      <c r="C87" s="245">
        <v>0.3817415521696478</v>
      </c>
      <c r="D87" s="246">
        <v>1786</v>
      </c>
      <c r="E87" s="247">
        <v>0.0016988547452104201</v>
      </c>
      <c r="F87" s="231">
        <f t="shared" si="3"/>
        <v>2653.061224489796</v>
      </c>
      <c r="G87" s="232">
        <f t="shared" si="4"/>
        <v>4077.2513885050084</v>
      </c>
      <c r="H87" s="233">
        <f t="shared" si="5"/>
        <v>6730.312612994805</v>
      </c>
      <c r="I87" s="248"/>
    </row>
    <row r="88" spans="1:9" ht="15">
      <c r="A88" s="244">
        <v>4304622</v>
      </c>
      <c r="B88" s="244" t="s">
        <v>4855</v>
      </c>
      <c r="C88" s="245">
        <v>0.5771315920698318</v>
      </c>
      <c r="D88" s="246">
        <v>2164</v>
      </c>
      <c r="E88" s="247">
        <v>0.002643431318063898</v>
      </c>
      <c r="F88" s="231">
        <f t="shared" si="3"/>
        <v>2653.061224489796</v>
      </c>
      <c r="G88" s="232">
        <f t="shared" si="4"/>
        <v>6344.235163353355</v>
      </c>
      <c r="H88" s="233">
        <f t="shared" si="5"/>
        <v>8997.296387843151</v>
      </c>
      <c r="I88" s="248"/>
    </row>
    <row r="89" spans="1:9" ht="15">
      <c r="A89" s="244">
        <v>4304630</v>
      </c>
      <c r="B89" s="244" t="s">
        <v>4856</v>
      </c>
      <c r="C89" s="245">
        <v>0.40100982600068047</v>
      </c>
      <c r="D89" s="246">
        <v>48700</v>
      </c>
      <c r="E89" s="247">
        <v>0.0029301439250847138</v>
      </c>
      <c r="F89" s="231">
        <f t="shared" si="3"/>
        <v>2653.061224489796</v>
      </c>
      <c r="G89" s="232">
        <f t="shared" si="4"/>
        <v>7032.345420203313</v>
      </c>
      <c r="H89" s="233">
        <f t="shared" si="5"/>
        <v>9685.406644693108</v>
      </c>
      <c r="I89" s="248"/>
    </row>
    <row r="90" spans="1:9" ht="15">
      <c r="A90" s="244">
        <v>4304655</v>
      </c>
      <c r="B90" s="244" t="s">
        <v>4857</v>
      </c>
      <c r="C90" s="245">
        <v>0.5194090178978318</v>
      </c>
      <c r="D90" s="246">
        <v>3087</v>
      </c>
      <c r="E90" s="247">
        <v>0.0025092537063871184</v>
      </c>
      <c r="F90" s="231">
        <f t="shared" si="3"/>
        <v>2653.061224489796</v>
      </c>
      <c r="G90" s="232">
        <f t="shared" si="4"/>
        <v>6022.208895329084</v>
      </c>
      <c r="H90" s="233">
        <f t="shared" si="5"/>
        <v>8675.27011981888</v>
      </c>
      <c r="I90" s="248"/>
    </row>
    <row r="91" spans="1:9" ht="15">
      <c r="A91" s="244">
        <v>4304663</v>
      </c>
      <c r="B91" s="244" t="s">
        <v>4858</v>
      </c>
      <c r="C91" s="245">
        <v>0.5104602568547321</v>
      </c>
      <c r="D91" s="246">
        <v>25462</v>
      </c>
      <c r="E91" s="247">
        <v>0.0033841562458144193</v>
      </c>
      <c r="F91" s="231">
        <f t="shared" si="3"/>
        <v>2653.061224489796</v>
      </c>
      <c r="G91" s="232">
        <f t="shared" si="4"/>
        <v>8121.974989954606</v>
      </c>
      <c r="H91" s="233">
        <f t="shared" si="5"/>
        <v>10775.036214444403</v>
      </c>
      <c r="I91" s="248"/>
    </row>
    <row r="92" spans="1:9" ht="15">
      <c r="A92" s="244">
        <v>4304671</v>
      </c>
      <c r="B92" s="244" t="s">
        <v>4859</v>
      </c>
      <c r="C92" s="245">
        <v>0.3684491508189793</v>
      </c>
      <c r="D92" s="246">
        <v>4235</v>
      </c>
      <c r="E92" s="247">
        <v>0.0018664233818680492</v>
      </c>
      <c r="F92" s="231">
        <f t="shared" si="3"/>
        <v>2653.061224489796</v>
      </c>
      <c r="G92" s="232">
        <f t="shared" si="4"/>
        <v>4479.416116483318</v>
      </c>
      <c r="H92" s="233">
        <f t="shared" si="5"/>
        <v>7132.477340973113</v>
      </c>
      <c r="I92" s="248"/>
    </row>
    <row r="93" spans="1:9" ht="15">
      <c r="A93" s="244">
        <v>4304689</v>
      </c>
      <c r="B93" s="244" t="s">
        <v>4860</v>
      </c>
      <c r="C93" s="245">
        <v>0.4228660289659831</v>
      </c>
      <c r="D93" s="246">
        <v>12050</v>
      </c>
      <c r="E93" s="247">
        <v>0.0025058521823240146</v>
      </c>
      <c r="F93" s="231">
        <f t="shared" si="3"/>
        <v>2653.061224489796</v>
      </c>
      <c r="G93" s="232">
        <f t="shared" si="4"/>
        <v>6014.045237577635</v>
      </c>
      <c r="H93" s="233">
        <f t="shared" si="5"/>
        <v>8667.106462067431</v>
      </c>
      <c r="I93" s="248"/>
    </row>
    <row r="94" spans="1:9" ht="15">
      <c r="A94" s="244">
        <v>4304697</v>
      </c>
      <c r="B94" s="244" t="s">
        <v>4861</v>
      </c>
      <c r="C94" s="245">
        <v>0.34642201698671404</v>
      </c>
      <c r="D94" s="246">
        <v>3031</v>
      </c>
      <c r="E94" s="247">
        <v>0.0016689678501631965</v>
      </c>
      <c r="F94" s="231">
        <f t="shared" si="3"/>
        <v>2653.061224489796</v>
      </c>
      <c r="G94" s="232">
        <f t="shared" si="4"/>
        <v>4005.5228403916717</v>
      </c>
      <c r="H94" s="233">
        <f t="shared" si="5"/>
        <v>6658.584064881468</v>
      </c>
      <c r="I94" s="248"/>
    </row>
    <row r="95" spans="1:9" ht="15">
      <c r="A95" s="244">
        <v>4304705</v>
      </c>
      <c r="B95" s="244" t="s">
        <v>4862</v>
      </c>
      <c r="C95" s="245">
        <v>0.32238961567699986</v>
      </c>
      <c r="D95" s="246">
        <v>63114</v>
      </c>
      <c r="E95" s="247">
        <v>0.002449088588551411</v>
      </c>
      <c r="F95" s="231">
        <f t="shared" si="3"/>
        <v>2653.061224489796</v>
      </c>
      <c r="G95" s="232">
        <f t="shared" si="4"/>
        <v>5877.812612523387</v>
      </c>
      <c r="H95" s="233">
        <f t="shared" si="5"/>
        <v>8530.873837013183</v>
      </c>
      <c r="I95" s="248"/>
    </row>
    <row r="96" spans="1:9" ht="15">
      <c r="A96" s="244">
        <v>4304713</v>
      </c>
      <c r="B96" s="244" t="s">
        <v>4863</v>
      </c>
      <c r="C96" s="245">
        <v>0.4668055947528596</v>
      </c>
      <c r="D96" s="246">
        <v>7768</v>
      </c>
      <c r="E96" s="247">
        <v>0.002589924055473625</v>
      </c>
      <c r="F96" s="231">
        <f t="shared" si="3"/>
        <v>2653.061224489796</v>
      </c>
      <c r="G96" s="232">
        <f t="shared" si="4"/>
        <v>6215.8177331367</v>
      </c>
      <c r="H96" s="233">
        <f t="shared" si="5"/>
        <v>8868.878957626495</v>
      </c>
      <c r="I96" s="248"/>
    </row>
    <row r="97" spans="1:9" ht="15">
      <c r="A97" s="244">
        <v>4304804</v>
      </c>
      <c r="B97" s="244" t="s">
        <v>4864</v>
      </c>
      <c r="C97" s="245">
        <v>0.23147392904295844</v>
      </c>
      <c r="D97" s="246">
        <v>27926</v>
      </c>
      <c r="E97" s="247">
        <v>0.0015559942503278925</v>
      </c>
      <c r="F97" s="231">
        <f t="shared" si="3"/>
        <v>2653.061224489796</v>
      </c>
      <c r="G97" s="232">
        <f t="shared" si="4"/>
        <v>3734.386200786942</v>
      </c>
      <c r="H97" s="233">
        <f t="shared" si="5"/>
        <v>6387.447425276738</v>
      </c>
      <c r="I97" s="248"/>
    </row>
    <row r="98" spans="1:9" ht="15">
      <c r="A98" s="244">
        <v>4304853</v>
      </c>
      <c r="B98" s="244" t="s">
        <v>4865</v>
      </c>
      <c r="C98" s="245">
        <v>0.29576324723302577</v>
      </c>
      <c r="D98" s="246">
        <v>1494</v>
      </c>
      <c r="E98" s="247">
        <v>0.0012814491866959433</v>
      </c>
      <c r="F98" s="231">
        <f t="shared" si="3"/>
        <v>2653.061224489796</v>
      </c>
      <c r="G98" s="232">
        <f t="shared" si="4"/>
        <v>3075.478048070264</v>
      </c>
      <c r="H98" s="233">
        <f t="shared" si="5"/>
        <v>5728.5392725600595</v>
      </c>
      <c r="I98" s="248"/>
    </row>
    <row r="99" spans="1:9" ht="15">
      <c r="A99" s="244">
        <v>4304903</v>
      </c>
      <c r="B99" s="244" t="s">
        <v>4866</v>
      </c>
      <c r="C99" s="245">
        <v>0.24815430377465592</v>
      </c>
      <c r="D99" s="246">
        <v>8660</v>
      </c>
      <c r="E99" s="247">
        <v>0.001399439377052466</v>
      </c>
      <c r="F99" s="231">
        <f t="shared" si="3"/>
        <v>2653.061224489796</v>
      </c>
      <c r="G99" s="232">
        <f t="shared" si="4"/>
        <v>3358.6545049259184</v>
      </c>
      <c r="H99" s="233">
        <f t="shared" si="5"/>
        <v>6011.715729415715</v>
      </c>
      <c r="I99" s="248"/>
    </row>
    <row r="100" spans="1:9" ht="15">
      <c r="A100" s="244">
        <v>4304952</v>
      </c>
      <c r="B100" s="244" t="s">
        <v>4867</v>
      </c>
      <c r="C100" s="245">
        <v>0.46005391203427054</v>
      </c>
      <c r="D100" s="246">
        <v>3250</v>
      </c>
      <c r="E100" s="247">
        <v>0.00223973082198947</v>
      </c>
      <c r="F100" s="231">
        <f t="shared" si="3"/>
        <v>2653.061224489796</v>
      </c>
      <c r="G100" s="232">
        <f t="shared" si="4"/>
        <v>5375.353972774728</v>
      </c>
      <c r="H100" s="233">
        <f t="shared" si="5"/>
        <v>8028.415197264525</v>
      </c>
      <c r="I100" s="248"/>
    </row>
    <row r="101" spans="1:9" ht="15">
      <c r="A101" s="244">
        <v>4305009</v>
      </c>
      <c r="B101" s="244" t="s">
        <v>4868</v>
      </c>
      <c r="C101" s="245">
        <v>0.2989929770766284</v>
      </c>
      <c r="D101" s="246">
        <v>9373</v>
      </c>
      <c r="E101" s="247">
        <v>0.0017062685047914924</v>
      </c>
      <c r="F101" s="231">
        <f t="shared" si="3"/>
        <v>2653.061224489796</v>
      </c>
      <c r="G101" s="232">
        <f t="shared" si="4"/>
        <v>4095.0444114995817</v>
      </c>
      <c r="H101" s="233">
        <f t="shared" si="5"/>
        <v>6748.105635989377</v>
      </c>
      <c r="I101" s="248"/>
    </row>
    <row r="102" spans="1:9" ht="15">
      <c r="A102" s="244">
        <v>4305108</v>
      </c>
      <c r="B102" s="244" t="s">
        <v>4869</v>
      </c>
      <c r="C102" s="245">
        <v>0.2981872895147464</v>
      </c>
      <c r="D102" s="246">
        <v>475906</v>
      </c>
      <c r="E102" s="247">
        <v>0.003067057363779581</v>
      </c>
      <c r="F102" s="231">
        <f t="shared" si="3"/>
        <v>2653.061224489796</v>
      </c>
      <c r="G102" s="232">
        <f t="shared" si="4"/>
        <v>7360.937673070994</v>
      </c>
      <c r="H102" s="233">
        <f t="shared" si="5"/>
        <v>10013.99889756079</v>
      </c>
      <c r="I102" s="248"/>
    </row>
    <row r="103" spans="1:9" ht="15">
      <c r="A103" s="244">
        <v>4305116</v>
      </c>
      <c r="B103" s="244" t="s">
        <v>4870</v>
      </c>
      <c r="C103" s="245">
        <v>0.4519864528641622</v>
      </c>
      <c r="D103" s="246">
        <v>3128</v>
      </c>
      <c r="E103" s="247">
        <v>0.002187862498227236</v>
      </c>
      <c r="F103" s="231">
        <f t="shared" si="3"/>
        <v>2653.061224489796</v>
      </c>
      <c r="G103" s="232">
        <f t="shared" si="4"/>
        <v>5250.869995745366</v>
      </c>
      <c r="H103" s="233">
        <f t="shared" si="5"/>
        <v>7903.931220235163</v>
      </c>
      <c r="I103" s="248"/>
    </row>
    <row r="104" spans="1:9" ht="15">
      <c r="A104" s="244">
        <v>4305124</v>
      </c>
      <c r="B104" s="244" t="s">
        <v>4871</v>
      </c>
      <c r="C104" s="245">
        <v>0.4710733339182244</v>
      </c>
      <c r="D104" s="246">
        <v>6125</v>
      </c>
      <c r="E104" s="247">
        <v>0.0025220809925781454</v>
      </c>
      <c r="F104" s="231">
        <f t="shared" si="3"/>
        <v>2653.061224489796</v>
      </c>
      <c r="G104" s="232">
        <f t="shared" si="4"/>
        <v>6052.9943821875495</v>
      </c>
      <c r="H104" s="233">
        <f t="shared" si="5"/>
        <v>8706.055606677346</v>
      </c>
      <c r="I104" s="248"/>
    </row>
    <row r="105" spans="1:9" ht="15">
      <c r="A105" s="244">
        <v>4305132</v>
      </c>
      <c r="B105" s="244" t="s">
        <v>4872</v>
      </c>
      <c r="C105" s="245">
        <v>0.3961355871744279</v>
      </c>
      <c r="D105" s="246">
        <v>4338</v>
      </c>
      <c r="E105" s="247">
        <v>0.002013918474568825</v>
      </c>
      <c r="F105" s="231">
        <f t="shared" si="3"/>
        <v>2653.061224489796</v>
      </c>
      <c r="G105" s="232">
        <f t="shared" si="4"/>
        <v>4833.404338965181</v>
      </c>
      <c r="H105" s="233">
        <f t="shared" si="5"/>
        <v>7486.465563454976</v>
      </c>
      <c r="I105" s="248"/>
    </row>
    <row r="106" spans="1:9" ht="15">
      <c r="A106" s="244">
        <v>4305157</v>
      </c>
      <c r="B106" s="244" t="s">
        <v>4873</v>
      </c>
      <c r="C106" s="245">
        <v>0.4393774130975091</v>
      </c>
      <c r="D106" s="246">
        <v>2585</v>
      </c>
      <c r="E106" s="247">
        <v>0.0020668616353271023</v>
      </c>
      <c r="F106" s="231">
        <f t="shared" si="3"/>
        <v>2653.061224489796</v>
      </c>
      <c r="G106" s="232">
        <f t="shared" si="4"/>
        <v>4960.467924785045</v>
      </c>
      <c r="H106" s="233">
        <f t="shared" si="5"/>
        <v>7613.529149274842</v>
      </c>
      <c r="I106" s="248"/>
    </row>
    <row r="107" spans="1:9" ht="15">
      <c r="A107" s="244">
        <v>4305173</v>
      </c>
      <c r="B107" s="244" t="s">
        <v>4874</v>
      </c>
      <c r="C107" s="245">
        <v>0.4949912293537015</v>
      </c>
      <c r="D107" s="246">
        <v>10404</v>
      </c>
      <c r="E107" s="247">
        <v>0.002869340905717414</v>
      </c>
      <c r="F107" s="231">
        <f t="shared" si="3"/>
        <v>2653.061224489796</v>
      </c>
      <c r="G107" s="232">
        <f t="shared" si="4"/>
        <v>6886.418173721793</v>
      </c>
      <c r="H107" s="233">
        <f t="shared" si="5"/>
        <v>9539.47939821159</v>
      </c>
      <c r="I107" s="248"/>
    </row>
    <row r="108" spans="1:9" ht="15">
      <c r="A108" s="244">
        <v>4305207</v>
      </c>
      <c r="B108" s="244" t="s">
        <v>4875</v>
      </c>
      <c r="C108" s="245">
        <v>0.29010849156415563</v>
      </c>
      <c r="D108" s="246">
        <v>14080</v>
      </c>
      <c r="E108" s="247">
        <v>0.0017597680704630498</v>
      </c>
      <c r="F108" s="231">
        <f t="shared" si="3"/>
        <v>2653.061224489796</v>
      </c>
      <c r="G108" s="232">
        <f t="shared" si="4"/>
        <v>4223.443369111319</v>
      </c>
      <c r="H108" s="233">
        <f t="shared" si="5"/>
        <v>6876.504593601116</v>
      </c>
      <c r="I108" s="248"/>
    </row>
    <row r="109" spans="1:9" ht="15">
      <c r="A109" s="244">
        <v>4305306</v>
      </c>
      <c r="B109" s="244" t="s">
        <v>4876</v>
      </c>
      <c r="C109" s="245">
        <v>0.26130353385197214</v>
      </c>
      <c r="D109" s="246">
        <v>9377</v>
      </c>
      <c r="E109" s="247">
        <v>0.0014912809321838505</v>
      </c>
      <c r="F109" s="231">
        <f t="shared" si="3"/>
        <v>2653.061224489796</v>
      </c>
      <c r="G109" s="232">
        <f t="shared" si="4"/>
        <v>3579.074237241241</v>
      </c>
      <c r="H109" s="233">
        <f t="shared" si="5"/>
        <v>6232.135461731037</v>
      </c>
      <c r="I109" s="248"/>
    </row>
    <row r="110" spans="1:9" ht="15">
      <c r="A110" s="244">
        <v>4305355</v>
      </c>
      <c r="B110" s="244" t="s">
        <v>4877</v>
      </c>
      <c r="C110" s="245">
        <v>0.34026173957172856</v>
      </c>
      <c r="D110" s="246">
        <v>37135</v>
      </c>
      <c r="E110" s="247">
        <v>0.0023871803262339305</v>
      </c>
      <c r="F110" s="231">
        <f t="shared" si="3"/>
        <v>2653.061224489796</v>
      </c>
      <c r="G110" s="232">
        <f t="shared" si="4"/>
        <v>5729.232782961433</v>
      </c>
      <c r="H110" s="233">
        <f t="shared" si="5"/>
        <v>8382.29400745123</v>
      </c>
      <c r="I110" s="248"/>
    </row>
    <row r="111" spans="1:9" ht="15">
      <c r="A111" s="244">
        <v>4305371</v>
      </c>
      <c r="B111" s="244" t="s">
        <v>4878</v>
      </c>
      <c r="C111" s="245">
        <v>0.3161977852602451</v>
      </c>
      <c r="D111" s="246">
        <v>3238</v>
      </c>
      <c r="E111" s="247">
        <v>0.0015385263713038225</v>
      </c>
      <c r="F111" s="231">
        <f t="shared" si="3"/>
        <v>2653.061224489796</v>
      </c>
      <c r="G111" s="232">
        <f t="shared" si="4"/>
        <v>3692.4632911291737</v>
      </c>
      <c r="H111" s="233">
        <f t="shared" si="5"/>
        <v>6345.52451561897</v>
      </c>
      <c r="I111" s="248"/>
    </row>
    <row r="112" spans="1:9" ht="15">
      <c r="A112" s="244">
        <v>4305405</v>
      </c>
      <c r="B112" s="244" t="s">
        <v>4879</v>
      </c>
      <c r="C112" s="245">
        <v>0.39210809356879545</v>
      </c>
      <c r="D112" s="246">
        <v>4212</v>
      </c>
      <c r="E112" s="247">
        <v>0.0019846487524394496</v>
      </c>
      <c r="F112" s="231">
        <f t="shared" si="3"/>
        <v>2653.061224489796</v>
      </c>
      <c r="G112" s="232">
        <f t="shared" si="4"/>
        <v>4763.1570058546795</v>
      </c>
      <c r="H112" s="233">
        <f t="shared" si="5"/>
        <v>7416.218230344475</v>
      </c>
      <c r="I112" s="248"/>
    </row>
    <row r="113" spans="1:9" ht="15">
      <c r="A113" s="244">
        <v>4305439</v>
      </c>
      <c r="B113" s="244" t="s">
        <v>4880</v>
      </c>
      <c r="C113" s="245">
        <v>0.41820384699189095</v>
      </c>
      <c r="D113" s="246">
        <v>5797</v>
      </c>
      <c r="E113" s="247">
        <v>0.002220614201551236</v>
      </c>
      <c r="F113" s="231">
        <f t="shared" si="3"/>
        <v>2653.061224489796</v>
      </c>
      <c r="G113" s="232">
        <f t="shared" si="4"/>
        <v>5329.4740837229665</v>
      </c>
      <c r="H113" s="233">
        <f t="shared" si="5"/>
        <v>7982.535308212762</v>
      </c>
      <c r="I113" s="248"/>
    </row>
    <row r="114" spans="1:9" ht="15">
      <c r="A114" s="244">
        <v>4305447</v>
      </c>
      <c r="B114" s="244" t="s">
        <v>4881</v>
      </c>
      <c r="C114" s="245">
        <v>0.5051171698771952</v>
      </c>
      <c r="D114" s="246">
        <v>5157</v>
      </c>
      <c r="E114" s="247">
        <v>0.002635459188594086</v>
      </c>
      <c r="F114" s="231">
        <f t="shared" si="3"/>
        <v>2653.061224489796</v>
      </c>
      <c r="G114" s="232">
        <f t="shared" si="4"/>
        <v>6325.102052625806</v>
      </c>
      <c r="H114" s="233">
        <f t="shared" si="5"/>
        <v>8978.163277115602</v>
      </c>
      <c r="I114" s="248"/>
    </row>
    <row r="115" spans="1:9" ht="15">
      <c r="A115" s="244">
        <v>4305454</v>
      </c>
      <c r="B115" s="244" t="s">
        <v>4882</v>
      </c>
      <c r="C115" s="245">
        <v>0.4341451032565865</v>
      </c>
      <c r="D115" s="246">
        <v>14311</v>
      </c>
      <c r="E115" s="247">
        <v>0.002639915333820944</v>
      </c>
      <c r="F115" s="231">
        <f t="shared" si="3"/>
        <v>2653.061224489796</v>
      </c>
      <c r="G115" s="232">
        <f t="shared" si="4"/>
        <v>6335.796801170266</v>
      </c>
      <c r="H115" s="233">
        <f t="shared" si="5"/>
        <v>8988.858025660062</v>
      </c>
      <c r="I115" s="248"/>
    </row>
    <row r="116" spans="1:9" ht="15">
      <c r="A116" s="244">
        <v>4305504</v>
      </c>
      <c r="B116" s="244" t="s">
        <v>4883</v>
      </c>
      <c r="C116" s="245">
        <v>0.3099757557107115</v>
      </c>
      <c r="D116" s="246">
        <v>4656</v>
      </c>
      <c r="E116" s="247">
        <v>0.001592701054486745</v>
      </c>
      <c r="F116" s="231">
        <f t="shared" si="3"/>
        <v>2653.061224489796</v>
      </c>
      <c r="G116" s="232">
        <f t="shared" si="4"/>
        <v>3822.4825307681876</v>
      </c>
      <c r="H116" s="233">
        <f t="shared" si="5"/>
        <v>6475.543755257984</v>
      </c>
      <c r="I116" s="248"/>
    </row>
    <row r="117" spans="1:9" ht="15">
      <c r="A117" s="244">
        <v>4305587</v>
      </c>
      <c r="B117" s="244" t="s">
        <v>4884</v>
      </c>
      <c r="C117" s="245">
        <v>0.3364357713714282</v>
      </c>
      <c r="D117" s="246">
        <v>2806</v>
      </c>
      <c r="E117" s="247">
        <v>0.0016022117417229557</v>
      </c>
      <c r="F117" s="231">
        <f t="shared" si="3"/>
        <v>2653.061224489796</v>
      </c>
      <c r="G117" s="232">
        <f t="shared" si="4"/>
        <v>3845.3081801350936</v>
      </c>
      <c r="H117" s="233">
        <f t="shared" si="5"/>
        <v>6498.369404624889</v>
      </c>
      <c r="I117" s="248"/>
    </row>
    <row r="118" spans="1:9" ht="15">
      <c r="A118" s="244">
        <v>4305603</v>
      </c>
      <c r="B118" s="244" t="s">
        <v>4885</v>
      </c>
      <c r="C118" s="245">
        <v>0.24561347782033338</v>
      </c>
      <c r="D118" s="246">
        <v>3335</v>
      </c>
      <c r="E118" s="247">
        <v>0.001200386671981036</v>
      </c>
      <c r="F118" s="231">
        <f t="shared" si="3"/>
        <v>2653.061224489796</v>
      </c>
      <c r="G118" s="232">
        <f t="shared" si="4"/>
        <v>2880.9280127544866</v>
      </c>
      <c r="H118" s="233">
        <f t="shared" si="5"/>
        <v>5533.989237244283</v>
      </c>
      <c r="I118" s="248"/>
    </row>
    <row r="119" spans="1:9" ht="15">
      <c r="A119" s="244">
        <v>4305702</v>
      </c>
      <c r="B119" s="244" t="s">
        <v>4886</v>
      </c>
      <c r="C119" s="245">
        <v>0.22598285261355372</v>
      </c>
      <c r="D119" s="246">
        <v>6012</v>
      </c>
      <c r="E119" s="247">
        <v>0.0012065155584643212</v>
      </c>
      <c r="F119" s="231">
        <f t="shared" si="3"/>
        <v>2653.061224489796</v>
      </c>
      <c r="G119" s="232">
        <f t="shared" si="4"/>
        <v>2895.637340314371</v>
      </c>
      <c r="H119" s="233">
        <f t="shared" si="5"/>
        <v>5548.698564804167</v>
      </c>
      <c r="I119" s="248"/>
    </row>
    <row r="120" spans="1:9" ht="15">
      <c r="A120" s="244">
        <v>4305801</v>
      </c>
      <c r="B120" s="244" t="s">
        <v>4887</v>
      </c>
      <c r="C120" s="245">
        <v>0.35945187504775555</v>
      </c>
      <c r="D120" s="246">
        <v>10216</v>
      </c>
      <c r="E120" s="247">
        <v>0.0020779614217358282</v>
      </c>
      <c r="F120" s="231">
        <f t="shared" si="3"/>
        <v>2653.061224489796</v>
      </c>
      <c r="G120" s="232">
        <f t="shared" si="4"/>
        <v>4987.107412165988</v>
      </c>
      <c r="H120" s="233">
        <f t="shared" si="5"/>
        <v>7640.168636655784</v>
      </c>
      <c r="I120" s="248"/>
    </row>
    <row r="121" spans="1:9" ht="15">
      <c r="A121" s="244">
        <v>4305835</v>
      </c>
      <c r="B121" s="244" t="s">
        <v>4888</v>
      </c>
      <c r="C121" s="245">
        <v>0.3665308996994367</v>
      </c>
      <c r="D121" s="246">
        <v>1421</v>
      </c>
      <c r="E121" s="247">
        <v>0.001576174507035687</v>
      </c>
      <c r="F121" s="231">
        <f t="shared" si="3"/>
        <v>2653.061224489796</v>
      </c>
      <c r="G121" s="232">
        <f t="shared" si="4"/>
        <v>3782.8188168856486</v>
      </c>
      <c r="H121" s="233">
        <f t="shared" si="5"/>
        <v>6435.880041375445</v>
      </c>
      <c r="I121" s="248"/>
    </row>
    <row r="122" spans="1:9" ht="15">
      <c r="A122" s="244">
        <v>4305850</v>
      </c>
      <c r="B122" s="244" t="s">
        <v>4889</v>
      </c>
      <c r="C122" s="245">
        <v>0.2838132558733219</v>
      </c>
      <c r="D122" s="246">
        <v>2352</v>
      </c>
      <c r="E122" s="247">
        <v>0.0013162938975747843</v>
      </c>
      <c r="F122" s="231">
        <f t="shared" si="3"/>
        <v>2653.061224489796</v>
      </c>
      <c r="G122" s="232">
        <f t="shared" si="4"/>
        <v>3159.105354179482</v>
      </c>
      <c r="H122" s="233">
        <f t="shared" si="5"/>
        <v>5812.166578669278</v>
      </c>
      <c r="I122" s="248"/>
    </row>
    <row r="123" spans="1:9" ht="15">
      <c r="A123" s="244">
        <v>4305871</v>
      </c>
      <c r="B123" s="244" t="s">
        <v>4890</v>
      </c>
      <c r="C123" s="245">
        <v>0.316908595575019</v>
      </c>
      <c r="D123" s="246">
        <v>2820</v>
      </c>
      <c r="E123" s="247">
        <v>0.0015103443644549975</v>
      </c>
      <c r="F123" s="231">
        <f t="shared" si="3"/>
        <v>2653.061224489796</v>
      </c>
      <c r="G123" s="232">
        <f t="shared" si="4"/>
        <v>3624.826474691994</v>
      </c>
      <c r="H123" s="233">
        <f t="shared" si="5"/>
        <v>6277.887699181791</v>
      </c>
      <c r="I123" s="248"/>
    </row>
    <row r="124" spans="1:9" ht="15">
      <c r="A124" s="244">
        <v>4305900</v>
      </c>
      <c r="B124" s="244" t="s">
        <v>4891</v>
      </c>
      <c r="C124" s="245">
        <v>0.4124753446441982</v>
      </c>
      <c r="D124" s="246">
        <v>7457</v>
      </c>
      <c r="E124" s="247">
        <v>0.0022745066448138862</v>
      </c>
      <c r="F124" s="231">
        <f t="shared" si="3"/>
        <v>2653.061224489796</v>
      </c>
      <c r="G124" s="232">
        <f t="shared" si="4"/>
        <v>5458.815947553327</v>
      </c>
      <c r="H124" s="233">
        <f t="shared" si="5"/>
        <v>8111.877172043123</v>
      </c>
      <c r="I124" s="248"/>
    </row>
    <row r="125" spans="1:9" ht="15">
      <c r="A125" s="244">
        <v>430593</v>
      </c>
      <c r="B125" s="244" t="s">
        <v>5268</v>
      </c>
      <c r="C125" s="245">
        <v>0.39749515554954584</v>
      </c>
      <c r="D125" s="246">
        <v>1658</v>
      </c>
      <c r="E125" s="247">
        <v>0.001023785963612138</v>
      </c>
      <c r="F125" s="231">
        <v>2016.1290322580646</v>
      </c>
      <c r="G125" s="232">
        <v>5321.110530551371</v>
      </c>
      <c r="H125" s="233">
        <v>8414.791304833927</v>
      </c>
      <c r="I125" s="248"/>
    </row>
    <row r="126" spans="1:9" ht="15">
      <c r="A126" s="244">
        <v>4305959</v>
      </c>
      <c r="B126" s="244" t="s">
        <v>4892</v>
      </c>
      <c r="C126" s="245">
        <v>0.24062926641778204</v>
      </c>
      <c r="D126" s="246">
        <v>3961</v>
      </c>
      <c r="E126" s="247">
        <v>0.0012067679510703478</v>
      </c>
      <c r="F126" s="231">
        <f t="shared" si="3"/>
        <v>2653.061224489796</v>
      </c>
      <c r="G126" s="232">
        <f t="shared" si="4"/>
        <v>2896.243082568835</v>
      </c>
      <c r="H126" s="233">
        <f t="shared" si="5"/>
        <v>5549.304307058631</v>
      </c>
      <c r="I126" s="248"/>
    </row>
    <row r="127" spans="1:9" ht="15">
      <c r="A127" s="244">
        <v>4305975</v>
      </c>
      <c r="B127" s="244" t="s">
        <v>4893</v>
      </c>
      <c r="C127" s="245">
        <v>0.4163277953750108</v>
      </c>
      <c r="D127" s="246">
        <v>2941</v>
      </c>
      <c r="E127" s="247">
        <v>0.001996706606098077</v>
      </c>
      <c r="F127" s="231">
        <f t="shared" si="3"/>
        <v>2653.061224489796</v>
      </c>
      <c r="G127" s="232">
        <f t="shared" si="4"/>
        <v>4792.095854635385</v>
      </c>
      <c r="H127" s="233">
        <f t="shared" si="5"/>
        <v>7445.157079125182</v>
      </c>
      <c r="I127" s="248"/>
    </row>
    <row r="128" spans="1:9" ht="15">
      <c r="A128" s="244">
        <v>4306007</v>
      </c>
      <c r="B128" s="244" t="s">
        <v>4894</v>
      </c>
      <c r="C128" s="245">
        <v>0.3363997758009346</v>
      </c>
      <c r="D128" s="246">
        <v>14095</v>
      </c>
      <c r="E128" s="247">
        <v>0.002040892144653654</v>
      </c>
      <c r="F128" s="231">
        <f t="shared" si="3"/>
        <v>2653.061224489796</v>
      </c>
      <c r="G128" s="232">
        <f t="shared" si="4"/>
        <v>4898.14114716877</v>
      </c>
      <c r="H128" s="233">
        <f t="shared" si="5"/>
        <v>7551.202371658566</v>
      </c>
      <c r="I128" s="248"/>
    </row>
    <row r="129" spans="1:9" ht="15">
      <c r="A129" s="244">
        <v>4306056</v>
      </c>
      <c r="B129" s="244" t="s">
        <v>4895</v>
      </c>
      <c r="C129" s="245">
        <v>0.45026903877347924</v>
      </c>
      <c r="D129" s="246">
        <v>7841</v>
      </c>
      <c r="E129" s="247">
        <v>0.0025016836930076406</v>
      </c>
      <c r="F129" s="231">
        <f t="shared" si="3"/>
        <v>2653.061224489796</v>
      </c>
      <c r="G129" s="232">
        <f t="shared" si="4"/>
        <v>6004.040863218337</v>
      </c>
      <c r="H129" s="233">
        <f t="shared" si="5"/>
        <v>8657.102087708134</v>
      </c>
      <c r="I129" s="248"/>
    </row>
    <row r="130" spans="1:9" ht="15">
      <c r="A130" s="244">
        <v>4306072</v>
      </c>
      <c r="B130" s="244" t="s">
        <v>4896</v>
      </c>
      <c r="C130" s="245">
        <v>0.45948731803091003</v>
      </c>
      <c r="D130" s="246">
        <v>2808</v>
      </c>
      <c r="E130" s="247">
        <v>0.002188455343988411</v>
      </c>
      <c r="F130" s="231">
        <f t="shared" si="3"/>
        <v>2653.061224489796</v>
      </c>
      <c r="G130" s="232">
        <f t="shared" si="4"/>
        <v>5252.292825572186</v>
      </c>
      <c r="H130" s="233">
        <f t="shared" si="5"/>
        <v>7905.354050061982</v>
      </c>
      <c r="I130" s="248"/>
    </row>
    <row r="131" spans="1:9" ht="15">
      <c r="A131" s="244">
        <v>4306106</v>
      </c>
      <c r="B131" s="244" t="s">
        <v>4897</v>
      </c>
      <c r="C131" s="245">
        <v>0.33234084017479937</v>
      </c>
      <c r="D131" s="246">
        <v>63358</v>
      </c>
      <c r="E131" s="247">
        <v>0.0025261464626155964</v>
      </c>
      <c r="F131" s="231">
        <f t="shared" si="3"/>
        <v>2653.061224489796</v>
      </c>
      <c r="G131" s="232">
        <f t="shared" si="4"/>
        <v>6062.751510277431</v>
      </c>
      <c r="H131" s="233">
        <f t="shared" si="5"/>
        <v>8715.812734767227</v>
      </c>
      <c r="I131" s="248"/>
    </row>
    <row r="132" spans="1:9" ht="15">
      <c r="A132" s="244">
        <v>4306130</v>
      </c>
      <c r="B132" s="244" t="s">
        <v>4898</v>
      </c>
      <c r="C132" s="245">
        <v>0.31713723444173203</v>
      </c>
      <c r="D132" s="246">
        <v>2001</v>
      </c>
      <c r="E132" s="247">
        <v>0.0014356179913604422</v>
      </c>
      <c r="F132" s="231">
        <f t="shared" si="3"/>
        <v>2653.061224489796</v>
      </c>
      <c r="G132" s="232">
        <f t="shared" si="4"/>
        <v>3445.483179265061</v>
      </c>
      <c r="H132" s="233">
        <f t="shared" si="5"/>
        <v>6098.544403754857</v>
      </c>
      <c r="I132" s="248"/>
    </row>
    <row r="133" spans="1:9" ht="15">
      <c r="A133" s="244">
        <v>4306205</v>
      </c>
      <c r="B133" s="244" t="s">
        <v>4899</v>
      </c>
      <c r="C133" s="245">
        <v>0.28382083360795496</v>
      </c>
      <c r="D133" s="246">
        <v>12528</v>
      </c>
      <c r="E133" s="247">
        <v>0.0016917302980109321</v>
      </c>
      <c r="F133" s="231">
        <f t="shared" si="3"/>
        <v>2653.061224489796</v>
      </c>
      <c r="G133" s="232">
        <f t="shared" si="4"/>
        <v>4060.152715226237</v>
      </c>
      <c r="H133" s="233">
        <f t="shared" si="5"/>
        <v>6713.213939716034</v>
      </c>
      <c r="I133" s="248"/>
    </row>
    <row r="134" spans="1:9" ht="15">
      <c r="A134" s="244">
        <v>4306304</v>
      </c>
      <c r="B134" s="244" t="s">
        <v>4900</v>
      </c>
      <c r="C134" s="245">
        <v>0.21532390610964214</v>
      </c>
      <c r="D134" s="246">
        <v>4370</v>
      </c>
      <c r="E134" s="247">
        <v>0.0010958952877588967</v>
      </c>
      <c r="F134" s="231">
        <f t="shared" si="3"/>
        <v>2653.061224489796</v>
      </c>
      <c r="G134" s="232">
        <f t="shared" si="4"/>
        <v>2630.148690621352</v>
      </c>
      <c r="H134" s="233">
        <f t="shared" si="5"/>
        <v>5283.209915111149</v>
      </c>
      <c r="I134" s="248"/>
    </row>
    <row r="135" spans="1:9" ht="15">
      <c r="A135" s="244">
        <v>4306320</v>
      </c>
      <c r="B135" s="244" t="s">
        <v>4901</v>
      </c>
      <c r="C135" s="245">
        <v>0.5160249836398803</v>
      </c>
      <c r="D135" s="246">
        <v>3034</v>
      </c>
      <c r="E135" s="247">
        <v>0.0024864381439408173</v>
      </c>
      <c r="F135" s="231">
        <f t="shared" si="3"/>
        <v>2653.061224489796</v>
      </c>
      <c r="G135" s="232">
        <f t="shared" si="4"/>
        <v>5967.451545457961</v>
      </c>
      <c r="H135" s="233">
        <f t="shared" si="5"/>
        <v>8620.512769947758</v>
      </c>
      <c r="I135" s="248"/>
    </row>
    <row r="136" spans="1:9" ht="15">
      <c r="A136" s="244">
        <v>4306353</v>
      </c>
      <c r="B136" s="244" t="s">
        <v>4902</v>
      </c>
      <c r="C136" s="245">
        <v>0.5371104468940424</v>
      </c>
      <c r="D136" s="246">
        <v>2650</v>
      </c>
      <c r="E136" s="247">
        <v>0.0025360340192826926</v>
      </c>
      <c r="F136" s="231">
        <f t="shared" si="3"/>
        <v>2653.061224489796</v>
      </c>
      <c r="G136" s="232">
        <f t="shared" si="4"/>
        <v>6086.481646278462</v>
      </c>
      <c r="H136" s="233">
        <f t="shared" si="5"/>
        <v>8739.542870768259</v>
      </c>
      <c r="I136" s="248"/>
    </row>
    <row r="137" spans="1:9" ht="15">
      <c r="A137" s="244">
        <v>4306379</v>
      </c>
      <c r="B137" s="244" t="s">
        <v>4903</v>
      </c>
      <c r="C137" s="245">
        <v>0.47931251748512754</v>
      </c>
      <c r="D137" s="246">
        <v>2976</v>
      </c>
      <c r="E137" s="247">
        <v>0.0023028640728027</v>
      </c>
      <c r="F137" s="231">
        <f aca="true" t="shared" si="6" ref="F137:F200">$B$3/490</f>
        <v>2653.061224489796</v>
      </c>
      <c r="G137" s="232">
        <f aca="true" t="shared" si="7" ref="G137:G200">$B$4*E137</f>
        <v>5526.87377472648</v>
      </c>
      <c r="H137" s="233">
        <f aca="true" t="shared" si="8" ref="H137:H200">F137+G137</f>
        <v>8179.934999216277</v>
      </c>
      <c r="I137" s="248"/>
    </row>
    <row r="138" spans="1:9" ht="15">
      <c r="A138" s="244">
        <v>4306403</v>
      </c>
      <c r="B138" s="244" t="s">
        <v>4904</v>
      </c>
      <c r="C138" s="245">
        <v>0.2608537126047995</v>
      </c>
      <c r="D138" s="246">
        <v>30354</v>
      </c>
      <c r="E138" s="247">
        <v>0.001775554494688025</v>
      </c>
      <c r="F138" s="231">
        <f t="shared" si="6"/>
        <v>2653.061224489796</v>
      </c>
      <c r="G138" s="232">
        <f t="shared" si="7"/>
        <v>4261.3307872512605</v>
      </c>
      <c r="H138" s="233">
        <f t="shared" si="8"/>
        <v>6914.392011741056</v>
      </c>
      <c r="I138" s="248"/>
    </row>
    <row r="139" spans="1:9" ht="15">
      <c r="A139" s="244">
        <v>4306429</v>
      </c>
      <c r="B139" s="244" t="s">
        <v>4905</v>
      </c>
      <c r="C139" s="245">
        <v>0.5108145865519704</v>
      </c>
      <c r="D139" s="246">
        <v>2096</v>
      </c>
      <c r="E139" s="247">
        <v>0.002328501791355815</v>
      </c>
      <c r="F139" s="231">
        <f t="shared" si="6"/>
        <v>2653.061224489796</v>
      </c>
      <c r="G139" s="232">
        <f t="shared" si="7"/>
        <v>5588.404299253955</v>
      </c>
      <c r="H139" s="233">
        <f t="shared" si="8"/>
        <v>8241.465523743751</v>
      </c>
      <c r="I139" s="248"/>
    </row>
    <row r="140" spans="1:9" ht="15">
      <c r="A140" s="244">
        <v>4306452</v>
      </c>
      <c r="B140" s="244" t="s">
        <v>4906</v>
      </c>
      <c r="C140" s="245">
        <v>0.2186340630632208</v>
      </c>
      <c r="D140" s="246">
        <v>3224</v>
      </c>
      <c r="E140" s="247">
        <v>0.00106311849857754</v>
      </c>
      <c r="F140" s="231">
        <f t="shared" si="6"/>
        <v>2653.061224489796</v>
      </c>
      <c r="G140" s="232">
        <f t="shared" si="7"/>
        <v>2551.484396586096</v>
      </c>
      <c r="H140" s="233">
        <f t="shared" si="8"/>
        <v>5204.545621075892</v>
      </c>
      <c r="I140" s="248"/>
    </row>
    <row r="141" spans="1:9" ht="15">
      <c r="A141" s="244">
        <v>4306502</v>
      </c>
      <c r="B141" s="244" t="s">
        <v>4907</v>
      </c>
      <c r="C141" s="245">
        <v>0.5707805414977233</v>
      </c>
      <c r="D141" s="246">
        <v>14427</v>
      </c>
      <c r="E141" s="247">
        <v>0.0034749627882363016</v>
      </c>
      <c r="F141" s="231">
        <f t="shared" si="6"/>
        <v>2653.061224489796</v>
      </c>
      <c r="G141" s="232">
        <f t="shared" si="7"/>
        <v>8339.910691767123</v>
      </c>
      <c r="H141" s="233">
        <f t="shared" si="8"/>
        <v>10992.97191625692</v>
      </c>
      <c r="I141" s="248"/>
    </row>
    <row r="142" spans="1:9" ht="15">
      <c r="A142" s="244">
        <v>4306551</v>
      </c>
      <c r="B142" s="244" t="s">
        <v>4908</v>
      </c>
      <c r="C142" s="245">
        <v>0.4093078848951561</v>
      </c>
      <c r="D142" s="246">
        <v>2511</v>
      </c>
      <c r="E142" s="247">
        <v>0.0019170423726237078</v>
      </c>
      <c r="F142" s="231">
        <f t="shared" si="6"/>
        <v>2653.061224489796</v>
      </c>
      <c r="G142" s="232">
        <f t="shared" si="7"/>
        <v>4600.901694296898</v>
      </c>
      <c r="H142" s="233">
        <f t="shared" si="8"/>
        <v>7253.962918786694</v>
      </c>
      <c r="I142" s="248"/>
    </row>
    <row r="143" spans="1:9" ht="15">
      <c r="A143" s="244">
        <v>4306601</v>
      </c>
      <c r="B143" s="244" t="s">
        <v>4909</v>
      </c>
      <c r="C143" s="245">
        <v>0.3950353161166315</v>
      </c>
      <c r="D143" s="246">
        <v>38956</v>
      </c>
      <c r="E143" s="247">
        <v>0.002791429547312473</v>
      </c>
      <c r="F143" s="231">
        <f t="shared" si="6"/>
        <v>2653.061224489796</v>
      </c>
      <c r="G143" s="232">
        <f t="shared" si="7"/>
        <v>6699.430913549935</v>
      </c>
      <c r="H143" s="233">
        <f t="shared" si="8"/>
        <v>9352.492138039732</v>
      </c>
      <c r="I143" s="248"/>
    </row>
    <row r="144" spans="1:9" ht="15">
      <c r="A144" s="244">
        <v>4306700</v>
      </c>
      <c r="B144" s="244" t="s">
        <v>4910</v>
      </c>
      <c r="C144" s="245">
        <v>0.3219125357307128</v>
      </c>
      <c r="D144" s="246">
        <v>3233</v>
      </c>
      <c r="E144" s="247">
        <v>0.0015659696441266573</v>
      </c>
      <c r="F144" s="231">
        <f t="shared" si="6"/>
        <v>2653.061224489796</v>
      </c>
      <c r="G144" s="232">
        <f t="shared" si="7"/>
        <v>3758.3271459039775</v>
      </c>
      <c r="H144" s="233">
        <f t="shared" si="8"/>
        <v>6411.388370393774</v>
      </c>
      <c r="I144" s="248"/>
    </row>
    <row r="145" spans="1:9" ht="15">
      <c r="A145" s="244">
        <v>4306734</v>
      </c>
      <c r="B145" s="244" t="s">
        <v>4911</v>
      </c>
      <c r="C145" s="245">
        <v>0.3206894323978935</v>
      </c>
      <c r="D145" s="246">
        <v>4867</v>
      </c>
      <c r="E145" s="247">
        <v>0.0016587404874190215</v>
      </c>
      <c r="F145" s="231">
        <f t="shared" si="6"/>
        <v>2653.061224489796</v>
      </c>
      <c r="G145" s="232">
        <f t="shared" si="7"/>
        <v>3980.9771698056516</v>
      </c>
      <c r="H145" s="233">
        <f t="shared" si="8"/>
        <v>6634.038394295448</v>
      </c>
      <c r="I145" s="248"/>
    </row>
    <row r="146" spans="1:9" ht="15">
      <c r="A146" s="244">
        <v>4306759</v>
      </c>
      <c r="B146" s="244" t="s">
        <v>4912</v>
      </c>
      <c r="C146" s="245">
        <v>0.28153999483612935</v>
      </c>
      <c r="D146" s="246">
        <v>1967</v>
      </c>
      <c r="E146" s="247">
        <v>0.0012712042807463588</v>
      </c>
      <c r="F146" s="231">
        <f t="shared" si="6"/>
        <v>2653.061224489796</v>
      </c>
      <c r="G146" s="232">
        <f t="shared" si="7"/>
        <v>3050.8902737912613</v>
      </c>
      <c r="H146" s="233">
        <f t="shared" si="8"/>
        <v>5703.951498281058</v>
      </c>
      <c r="I146" s="248"/>
    </row>
    <row r="147" spans="1:9" ht="15">
      <c r="A147" s="244">
        <v>4306767</v>
      </c>
      <c r="B147" s="244" t="s">
        <v>4913</v>
      </c>
      <c r="C147" s="245">
        <v>0.39350703109965895</v>
      </c>
      <c r="D147" s="246">
        <v>37667</v>
      </c>
      <c r="E147" s="247">
        <v>0.0027666310442741463</v>
      </c>
      <c r="F147" s="231">
        <f t="shared" si="6"/>
        <v>2653.061224489796</v>
      </c>
      <c r="G147" s="232">
        <f t="shared" si="7"/>
        <v>6639.914506257951</v>
      </c>
      <c r="H147" s="233">
        <f t="shared" si="8"/>
        <v>9292.975730747747</v>
      </c>
      <c r="I147" s="248"/>
    </row>
    <row r="148" spans="1:9" ht="15">
      <c r="A148" s="244">
        <v>4306809</v>
      </c>
      <c r="B148" s="244" t="s">
        <v>4914</v>
      </c>
      <c r="C148" s="245">
        <v>0.2828296605035133</v>
      </c>
      <c r="D148" s="246">
        <v>21841</v>
      </c>
      <c r="E148" s="247">
        <v>0.0018324005962676011</v>
      </c>
      <c r="F148" s="231">
        <f t="shared" si="6"/>
        <v>2653.061224489796</v>
      </c>
      <c r="G148" s="232">
        <f t="shared" si="7"/>
        <v>4397.761431042242</v>
      </c>
      <c r="H148" s="233">
        <f t="shared" si="8"/>
        <v>7050.822655532038</v>
      </c>
      <c r="I148" s="248"/>
    </row>
    <row r="149" spans="1:9" ht="15">
      <c r="A149" s="244">
        <v>4306908</v>
      </c>
      <c r="B149" s="244" t="s">
        <v>4915</v>
      </c>
      <c r="C149" s="245">
        <v>0.47412739722667685</v>
      </c>
      <c r="D149" s="246">
        <v>24625</v>
      </c>
      <c r="E149" s="247">
        <v>0.0031275631090608162</v>
      </c>
      <c r="F149" s="231">
        <f t="shared" si="6"/>
        <v>2653.061224489796</v>
      </c>
      <c r="G149" s="232">
        <f t="shared" si="7"/>
        <v>7506.151461745959</v>
      </c>
      <c r="H149" s="233">
        <f t="shared" si="8"/>
        <v>10159.212686235755</v>
      </c>
      <c r="I149" s="248"/>
    </row>
    <row r="150" spans="1:9" ht="15">
      <c r="A150" s="244">
        <v>4306924</v>
      </c>
      <c r="B150" s="244" t="s">
        <v>4916</v>
      </c>
      <c r="C150" s="245">
        <v>0.3836624805900069</v>
      </c>
      <c r="D150" s="246">
        <v>1595</v>
      </c>
      <c r="E150" s="247">
        <v>0.001678680431711347</v>
      </c>
      <c r="F150" s="231">
        <f t="shared" si="6"/>
        <v>2653.061224489796</v>
      </c>
      <c r="G150" s="232">
        <f t="shared" si="7"/>
        <v>4028.8330361072326</v>
      </c>
      <c r="H150" s="233">
        <f t="shared" si="8"/>
        <v>6681.894260597029</v>
      </c>
      <c r="I150" s="248"/>
    </row>
    <row r="151" spans="1:9" ht="15">
      <c r="A151" s="244">
        <v>4306932</v>
      </c>
      <c r="B151" s="244" t="s">
        <v>4917</v>
      </c>
      <c r="C151" s="245">
        <v>0.3950339948507127</v>
      </c>
      <c r="D151" s="246">
        <v>9402</v>
      </c>
      <c r="E151" s="247">
        <v>0.002255392345039392</v>
      </c>
      <c r="F151" s="231">
        <f t="shared" si="6"/>
        <v>2653.061224489796</v>
      </c>
      <c r="G151" s="232">
        <f t="shared" si="7"/>
        <v>5412.941628094542</v>
      </c>
      <c r="H151" s="233">
        <f t="shared" si="8"/>
        <v>8066.002852584337</v>
      </c>
      <c r="I151" s="248"/>
    </row>
    <row r="152" spans="1:9" ht="15">
      <c r="A152" s="244">
        <v>4306957</v>
      </c>
      <c r="B152" s="244" t="s">
        <v>4918</v>
      </c>
      <c r="C152" s="245">
        <v>0.3627880037555899</v>
      </c>
      <c r="D152" s="246">
        <v>3059</v>
      </c>
      <c r="E152" s="247">
        <v>0.0017502272199812555</v>
      </c>
      <c r="F152" s="231">
        <f t="shared" si="6"/>
        <v>2653.061224489796</v>
      </c>
      <c r="G152" s="232">
        <f t="shared" si="7"/>
        <v>4200.545327955013</v>
      </c>
      <c r="H152" s="233">
        <f t="shared" si="8"/>
        <v>6853.6065524448095</v>
      </c>
      <c r="I152" s="248"/>
    </row>
    <row r="153" spans="1:9" ht="15">
      <c r="A153" s="244">
        <v>4306973</v>
      </c>
      <c r="B153" s="244" t="s">
        <v>4919</v>
      </c>
      <c r="C153" s="245">
        <v>0.39660600110952415</v>
      </c>
      <c r="D153" s="246">
        <v>3190</v>
      </c>
      <c r="E153" s="247">
        <v>0.0019254510319968515</v>
      </c>
      <c r="F153" s="231">
        <f t="shared" si="6"/>
        <v>2653.061224489796</v>
      </c>
      <c r="G153" s="232">
        <f t="shared" si="7"/>
        <v>4621.082476792443</v>
      </c>
      <c r="H153" s="233">
        <f t="shared" si="8"/>
        <v>7274.143701282239</v>
      </c>
      <c r="I153" s="248"/>
    </row>
    <row r="154" spans="1:9" ht="15">
      <c r="A154" s="244">
        <v>4307005</v>
      </c>
      <c r="B154" s="244" t="s">
        <v>4920</v>
      </c>
      <c r="C154" s="245">
        <v>0.28814220681786523</v>
      </c>
      <c r="D154" s="246">
        <v>103074</v>
      </c>
      <c r="E154" s="247">
        <v>0.0023560464146806523</v>
      </c>
      <c r="F154" s="231">
        <f t="shared" si="6"/>
        <v>2653.061224489796</v>
      </c>
      <c r="G154" s="232">
        <f t="shared" si="7"/>
        <v>5654.511395233566</v>
      </c>
      <c r="H154" s="233">
        <f t="shared" si="8"/>
        <v>8307.572619723362</v>
      </c>
      <c r="I154" s="248"/>
    </row>
    <row r="155" spans="1:9" ht="15">
      <c r="A155" s="244">
        <v>4307054</v>
      </c>
      <c r="B155" s="244" t="s">
        <v>4921</v>
      </c>
      <c r="C155" s="245">
        <v>0.3262557232276804</v>
      </c>
      <c r="D155" s="246">
        <v>3075</v>
      </c>
      <c r="E155" s="247">
        <v>0.0015752137760336828</v>
      </c>
      <c r="F155" s="231">
        <f t="shared" si="6"/>
        <v>2653.061224489796</v>
      </c>
      <c r="G155" s="232">
        <f t="shared" si="7"/>
        <v>3780.513062480839</v>
      </c>
      <c r="H155" s="233">
        <f t="shared" si="8"/>
        <v>6433.5742869706355</v>
      </c>
      <c r="I155" s="248"/>
    </row>
    <row r="156" spans="1:9" ht="15">
      <c r="A156" s="244">
        <v>4307104</v>
      </c>
      <c r="B156" s="244" t="s">
        <v>4922</v>
      </c>
      <c r="C156" s="245">
        <v>0.5127276036639656</v>
      </c>
      <c r="D156" s="246">
        <v>6488</v>
      </c>
      <c r="E156" s="247">
        <v>0.002768904133952046</v>
      </c>
      <c r="F156" s="231">
        <f t="shared" si="6"/>
        <v>2653.061224489796</v>
      </c>
      <c r="G156" s="232">
        <f t="shared" si="7"/>
        <v>6645.36992148491</v>
      </c>
      <c r="H156" s="233">
        <f t="shared" si="8"/>
        <v>9298.431145974706</v>
      </c>
      <c r="I156" s="248"/>
    </row>
    <row r="157" spans="1:9" ht="15">
      <c r="A157" s="244">
        <v>4307203</v>
      </c>
      <c r="B157" s="244" t="s">
        <v>4923</v>
      </c>
      <c r="C157" s="245">
        <v>0.3604631446308011</v>
      </c>
      <c r="D157" s="246">
        <v>4985</v>
      </c>
      <c r="E157" s="247">
        <v>0.001871178573833032</v>
      </c>
      <c r="F157" s="231">
        <f t="shared" si="6"/>
        <v>2653.061224489796</v>
      </c>
      <c r="G157" s="232">
        <f t="shared" si="7"/>
        <v>4490.828577199277</v>
      </c>
      <c r="H157" s="233">
        <f t="shared" si="8"/>
        <v>7143.889801689073</v>
      </c>
      <c r="I157" s="248"/>
    </row>
    <row r="158" spans="1:9" ht="15">
      <c r="A158" s="244">
        <v>4307302</v>
      </c>
      <c r="B158" s="244" t="s">
        <v>4924</v>
      </c>
      <c r="C158" s="245">
        <v>0.41710513981355707</v>
      </c>
      <c r="D158" s="246">
        <v>7714</v>
      </c>
      <c r="E158" s="247">
        <v>0.002311756466218997</v>
      </c>
      <c r="F158" s="231">
        <f t="shared" si="6"/>
        <v>2653.061224489796</v>
      </c>
      <c r="G158" s="232">
        <f t="shared" si="7"/>
        <v>5548.215518925593</v>
      </c>
      <c r="H158" s="233">
        <f t="shared" si="8"/>
        <v>8201.276743415388</v>
      </c>
      <c r="I158" s="248"/>
    </row>
    <row r="159" spans="1:9" ht="15">
      <c r="A159" s="244">
        <v>4307401</v>
      </c>
      <c r="B159" s="244" t="s">
        <v>4925</v>
      </c>
      <c r="C159" s="245">
        <v>0.4530283516735178</v>
      </c>
      <c r="D159" s="246">
        <v>3297</v>
      </c>
      <c r="E159" s="247">
        <v>0.0022102826700791125</v>
      </c>
      <c r="F159" s="231">
        <f t="shared" si="6"/>
        <v>2653.061224489796</v>
      </c>
      <c r="G159" s="232">
        <f t="shared" si="7"/>
        <v>5304.6784081898695</v>
      </c>
      <c r="H159" s="233">
        <f t="shared" si="8"/>
        <v>7957.739632679666</v>
      </c>
      <c r="I159" s="248"/>
    </row>
    <row r="160" spans="1:9" ht="15">
      <c r="A160" s="244">
        <v>4307450</v>
      </c>
      <c r="B160" s="244" t="s">
        <v>4926</v>
      </c>
      <c r="C160" s="245">
        <v>0.44090090290704503</v>
      </c>
      <c r="D160" s="246">
        <v>3511</v>
      </c>
      <c r="E160" s="247">
        <v>0.0021715018665560658</v>
      </c>
      <c r="F160" s="231">
        <f t="shared" si="6"/>
        <v>2653.061224489796</v>
      </c>
      <c r="G160" s="232">
        <f t="shared" si="7"/>
        <v>5211.604479734558</v>
      </c>
      <c r="H160" s="233">
        <f t="shared" si="8"/>
        <v>7864.665704224353</v>
      </c>
      <c r="I160" s="248"/>
    </row>
    <row r="161" spans="1:9" ht="15">
      <c r="A161" s="244">
        <v>4307500</v>
      </c>
      <c r="B161" s="244" t="s">
        <v>4927</v>
      </c>
      <c r="C161" s="245">
        <v>0.2907412357468398</v>
      </c>
      <c r="D161" s="246">
        <v>15722</v>
      </c>
      <c r="E161" s="247">
        <v>0.0017930293360008097</v>
      </c>
      <c r="F161" s="231">
        <f t="shared" si="6"/>
        <v>2653.061224489796</v>
      </c>
      <c r="G161" s="232">
        <f t="shared" si="7"/>
        <v>4303.270406401944</v>
      </c>
      <c r="H161" s="233">
        <f t="shared" si="8"/>
        <v>6956.33163089174</v>
      </c>
      <c r="I161" s="248"/>
    </row>
    <row r="162" spans="1:9" ht="15">
      <c r="A162" s="244">
        <v>4307559</v>
      </c>
      <c r="B162" s="244" t="s">
        <v>4928</v>
      </c>
      <c r="C162" s="245">
        <v>0.278021837576906</v>
      </c>
      <c r="D162" s="246">
        <v>6198</v>
      </c>
      <c r="E162" s="247">
        <v>0.0014911496799263038</v>
      </c>
      <c r="F162" s="231">
        <f t="shared" si="6"/>
        <v>2653.061224489796</v>
      </c>
      <c r="G162" s="232">
        <f t="shared" si="7"/>
        <v>3578.759231823129</v>
      </c>
      <c r="H162" s="233">
        <f t="shared" si="8"/>
        <v>6231.820456312926</v>
      </c>
      <c r="I162" s="248"/>
    </row>
    <row r="163" spans="1:9" ht="15">
      <c r="A163" s="244">
        <v>4307609</v>
      </c>
      <c r="B163" s="244" t="s">
        <v>4929</v>
      </c>
      <c r="C163" s="245">
        <v>0.3145588313378839</v>
      </c>
      <c r="D163" s="246">
        <v>46899</v>
      </c>
      <c r="E163" s="247">
        <v>0.002285498888501402</v>
      </c>
      <c r="F163" s="231">
        <f t="shared" si="6"/>
        <v>2653.061224489796</v>
      </c>
      <c r="G163" s="232">
        <f t="shared" si="7"/>
        <v>5485.197332403365</v>
      </c>
      <c r="H163" s="233">
        <f t="shared" si="8"/>
        <v>8138.258556893161</v>
      </c>
      <c r="I163" s="248"/>
    </row>
    <row r="164" spans="1:9" ht="15">
      <c r="A164" s="244">
        <v>4307708</v>
      </c>
      <c r="B164" s="244" t="s">
        <v>4930</v>
      </c>
      <c r="C164" s="245">
        <v>0.3019035975512415</v>
      </c>
      <c r="D164" s="246">
        <v>85161</v>
      </c>
      <c r="E164" s="247">
        <v>0.0023988826060922716</v>
      </c>
      <c r="F164" s="231">
        <f t="shared" si="6"/>
        <v>2653.061224489796</v>
      </c>
      <c r="G164" s="232">
        <f t="shared" si="7"/>
        <v>5757.318254621452</v>
      </c>
      <c r="H164" s="233">
        <f t="shared" si="8"/>
        <v>8410.379479111249</v>
      </c>
      <c r="I164" s="248"/>
    </row>
    <row r="165" spans="1:9" ht="15">
      <c r="A165" s="244">
        <v>4307807</v>
      </c>
      <c r="B165" s="244" t="s">
        <v>4931</v>
      </c>
      <c r="C165" s="245">
        <v>0.2709517255858766</v>
      </c>
      <c r="D165" s="246">
        <v>33291</v>
      </c>
      <c r="E165" s="247">
        <v>0.001870016944247416</v>
      </c>
      <c r="F165" s="231">
        <f t="shared" si="6"/>
        <v>2653.061224489796</v>
      </c>
      <c r="G165" s="232">
        <f t="shared" si="7"/>
        <v>4488.040666193799</v>
      </c>
      <c r="H165" s="233">
        <f t="shared" si="8"/>
        <v>7141.101890683594</v>
      </c>
      <c r="I165" s="248"/>
    </row>
    <row r="166" spans="1:9" ht="15">
      <c r="A166" s="244">
        <v>4307815</v>
      </c>
      <c r="B166" s="244" t="s">
        <v>4932</v>
      </c>
      <c r="C166" s="245">
        <v>0.3422302120877611</v>
      </c>
      <c r="D166" s="246">
        <v>3526</v>
      </c>
      <c r="E166" s="247">
        <v>0.0016866123924341695</v>
      </c>
      <c r="F166" s="231">
        <f t="shared" si="6"/>
        <v>2653.061224489796</v>
      </c>
      <c r="G166" s="232">
        <f t="shared" si="7"/>
        <v>4047.8697418420065</v>
      </c>
      <c r="H166" s="233">
        <f t="shared" si="8"/>
        <v>6700.930966331803</v>
      </c>
      <c r="I166" s="248"/>
    </row>
    <row r="167" spans="1:9" ht="15">
      <c r="A167" s="244">
        <v>4307831</v>
      </c>
      <c r="B167" s="244" t="s">
        <v>4933</v>
      </c>
      <c r="C167" s="245">
        <v>0.39925087784794144</v>
      </c>
      <c r="D167" s="246">
        <v>2921</v>
      </c>
      <c r="E167" s="247">
        <v>0.0019128468831762487</v>
      </c>
      <c r="F167" s="231">
        <f t="shared" si="6"/>
        <v>2653.061224489796</v>
      </c>
      <c r="G167" s="232">
        <f t="shared" si="7"/>
        <v>4590.832519622997</v>
      </c>
      <c r="H167" s="233">
        <f t="shared" si="8"/>
        <v>7243.893744112793</v>
      </c>
      <c r="I167" s="248"/>
    </row>
    <row r="168" spans="1:9" ht="15">
      <c r="A168" s="244">
        <v>4307864</v>
      </c>
      <c r="B168" s="244" t="s">
        <v>4934</v>
      </c>
      <c r="C168" s="245">
        <v>0.22758852171024319</v>
      </c>
      <c r="D168" s="246">
        <v>2589</v>
      </c>
      <c r="E168" s="247">
        <v>0.0010708404227440722</v>
      </c>
      <c r="F168" s="231">
        <f t="shared" si="6"/>
        <v>2653.061224489796</v>
      </c>
      <c r="G168" s="232">
        <f t="shared" si="7"/>
        <v>2570.0170145857733</v>
      </c>
      <c r="H168" s="233">
        <f t="shared" si="8"/>
        <v>5223.078239075569</v>
      </c>
      <c r="I168" s="248"/>
    </row>
    <row r="169" spans="1:9" ht="15">
      <c r="A169" s="244">
        <v>4307906</v>
      </c>
      <c r="B169" s="244" t="s">
        <v>4935</v>
      </c>
      <c r="C169" s="245">
        <v>0.2829994670199815</v>
      </c>
      <c r="D169" s="246">
        <v>69040</v>
      </c>
      <c r="E169" s="247">
        <v>0.002178990462807076</v>
      </c>
      <c r="F169" s="231">
        <f t="shared" si="6"/>
        <v>2653.061224489796</v>
      </c>
      <c r="G169" s="232">
        <f t="shared" si="7"/>
        <v>5229.577110736983</v>
      </c>
      <c r="H169" s="233">
        <f t="shared" si="8"/>
        <v>7882.6383352267785</v>
      </c>
      <c r="I169" s="248"/>
    </row>
    <row r="170" spans="1:9" ht="15">
      <c r="A170" s="244">
        <v>4308003</v>
      </c>
      <c r="B170" s="244" t="s">
        <v>4936</v>
      </c>
      <c r="C170" s="245">
        <v>0.328644142136088</v>
      </c>
      <c r="D170" s="246">
        <v>6617</v>
      </c>
      <c r="E170" s="247">
        <v>0.0017800395844929818</v>
      </c>
      <c r="F170" s="231">
        <f t="shared" si="6"/>
        <v>2653.061224489796</v>
      </c>
      <c r="G170" s="232">
        <f t="shared" si="7"/>
        <v>4272.095002783156</v>
      </c>
      <c r="H170" s="233">
        <f t="shared" si="8"/>
        <v>6925.156227272952</v>
      </c>
      <c r="I170" s="248"/>
    </row>
    <row r="171" spans="1:9" ht="15">
      <c r="A171" s="244">
        <v>4308052</v>
      </c>
      <c r="B171" s="244" t="s">
        <v>4937</v>
      </c>
      <c r="C171" s="245">
        <v>0.504107307241655</v>
      </c>
      <c r="D171" s="246">
        <v>2769</v>
      </c>
      <c r="E171" s="247">
        <v>0.0023959405098023263</v>
      </c>
      <c r="F171" s="231">
        <f t="shared" si="6"/>
        <v>2653.061224489796</v>
      </c>
      <c r="G171" s="232">
        <f t="shared" si="7"/>
        <v>5750.257223525583</v>
      </c>
      <c r="H171" s="233">
        <f t="shared" si="8"/>
        <v>8403.31844801538</v>
      </c>
      <c r="I171" s="248"/>
    </row>
    <row r="172" spans="1:9" ht="15">
      <c r="A172" s="244">
        <v>4308078</v>
      </c>
      <c r="B172" s="244" t="s">
        <v>4938</v>
      </c>
      <c r="C172" s="245">
        <v>0.3857961547541326</v>
      </c>
      <c r="D172" s="246">
        <v>4303</v>
      </c>
      <c r="E172" s="247">
        <v>0.0019589718304620237</v>
      </c>
      <c r="F172" s="231">
        <f t="shared" si="6"/>
        <v>2653.061224489796</v>
      </c>
      <c r="G172" s="232">
        <f t="shared" si="7"/>
        <v>4701.532393108857</v>
      </c>
      <c r="H172" s="233">
        <f t="shared" si="8"/>
        <v>7354.5936175986535</v>
      </c>
      <c r="I172" s="248"/>
    </row>
    <row r="173" spans="1:9" ht="15">
      <c r="A173" s="244">
        <v>4308102</v>
      </c>
      <c r="B173" s="244" t="s">
        <v>4939</v>
      </c>
      <c r="C173" s="245">
        <v>0.2796361330291243</v>
      </c>
      <c r="D173" s="246">
        <v>13490</v>
      </c>
      <c r="E173" s="247">
        <v>0.0016853871355346354</v>
      </c>
      <c r="F173" s="231">
        <f t="shared" si="6"/>
        <v>2653.061224489796</v>
      </c>
      <c r="G173" s="232">
        <f t="shared" si="7"/>
        <v>4044.929125283125</v>
      </c>
      <c r="H173" s="233">
        <f t="shared" si="8"/>
        <v>6697.990349772921</v>
      </c>
      <c r="I173" s="248"/>
    </row>
    <row r="174" spans="1:9" ht="15">
      <c r="A174" s="244">
        <v>4308201</v>
      </c>
      <c r="B174" s="244" t="s">
        <v>4940</v>
      </c>
      <c r="C174" s="245">
        <v>0.26150200447380545</v>
      </c>
      <c r="D174" s="246">
        <v>29349</v>
      </c>
      <c r="E174" s="247">
        <v>0.001771000210462323</v>
      </c>
      <c r="F174" s="231">
        <f t="shared" si="6"/>
        <v>2653.061224489796</v>
      </c>
      <c r="G174" s="232">
        <f t="shared" si="7"/>
        <v>4250.400505109575</v>
      </c>
      <c r="H174" s="233">
        <f t="shared" si="8"/>
        <v>6903.46172959937</v>
      </c>
      <c r="I174" s="248"/>
    </row>
    <row r="175" spans="1:9" ht="15">
      <c r="A175" s="244">
        <v>4308250</v>
      </c>
      <c r="B175" s="244" t="s">
        <v>4941</v>
      </c>
      <c r="C175" s="245">
        <v>0.3815447634519218</v>
      </c>
      <c r="D175" s="246">
        <v>1762</v>
      </c>
      <c r="E175" s="247">
        <v>0.0016945366931764598</v>
      </c>
      <c r="F175" s="231">
        <f t="shared" si="6"/>
        <v>2653.061224489796</v>
      </c>
      <c r="G175" s="232">
        <f t="shared" si="7"/>
        <v>4066.8880636235035</v>
      </c>
      <c r="H175" s="233">
        <f t="shared" si="8"/>
        <v>6719.949288113299</v>
      </c>
      <c r="I175" s="248"/>
    </row>
    <row r="176" spans="1:9" ht="15">
      <c r="A176" s="244">
        <v>4308300</v>
      </c>
      <c r="B176" s="244" t="s">
        <v>4942</v>
      </c>
      <c r="C176" s="245">
        <v>0.4721618203228446</v>
      </c>
      <c r="D176" s="246">
        <v>10520</v>
      </c>
      <c r="E176" s="247">
        <v>0.0027415604219026796</v>
      </c>
      <c r="F176" s="231">
        <f t="shared" si="6"/>
        <v>2653.061224489796</v>
      </c>
      <c r="G176" s="232">
        <f t="shared" si="7"/>
        <v>6579.745012566431</v>
      </c>
      <c r="H176" s="233">
        <f t="shared" si="8"/>
        <v>9232.806237056227</v>
      </c>
      <c r="I176" s="248"/>
    </row>
    <row r="177" spans="1:9" ht="15">
      <c r="A177" s="244">
        <v>4308409</v>
      </c>
      <c r="B177" s="244" t="s">
        <v>4943</v>
      </c>
      <c r="C177" s="245">
        <v>0.4030733706212043</v>
      </c>
      <c r="D177" s="246">
        <v>6816</v>
      </c>
      <c r="E177" s="247">
        <v>0.0021928965218188058</v>
      </c>
      <c r="F177" s="231">
        <f t="shared" si="6"/>
        <v>2653.061224489796</v>
      </c>
      <c r="G177" s="232">
        <f t="shared" si="7"/>
        <v>5262.951652365134</v>
      </c>
      <c r="H177" s="233">
        <f t="shared" si="8"/>
        <v>7916.012876854929</v>
      </c>
      <c r="I177" s="248"/>
    </row>
    <row r="178" spans="1:9" ht="15">
      <c r="A178" s="244">
        <v>4308433</v>
      </c>
      <c r="B178" s="244" t="s">
        <v>4944</v>
      </c>
      <c r="C178" s="245">
        <v>0.38625421289863743</v>
      </c>
      <c r="D178" s="246">
        <v>2510</v>
      </c>
      <c r="E178" s="247">
        <v>0.0018089596591016712</v>
      </c>
      <c r="F178" s="231">
        <f t="shared" si="6"/>
        <v>2653.061224489796</v>
      </c>
      <c r="G178" s="232">
        <f t="shared" si="7"/>
        <v>4341.503181844011</v>
      </c>
      <c r="H178" s="233">
        <f t="shared" si="8"/>
        <v>6994.564406333808</v>
      </c>
      <c r="I178" s="248"/>
    </row>
    <row r="179" spans="1:9" ht="15">
      <c r="A179" s="244">
        <v>4308458</v>
      </c>
      <c r="B179" s="244" t="s">
        <v>4945</v>
      </c>
      <c r="C179" s="245">
        <v>0.2924915412900159</v>
      </c>
      <c r="D179" s="246">
        <v>4619</v>
      </c>
      <c r="E179" s="247">
        <v>0.001501067077290646</v>
      </c>
      <c r="F179" s="231">
        <f t="shared" si="6"/>
        <v>2653.061224489796</v>
      </c>
      <c r="G179" s="232">
        <f t="shared" si="7"/>
        <v>3602.56098549755</v>
      </c>
      <c r="H179" s="233">
        <f t="shared" si="8"/>
        <v>6255.622209987347</v>
      </c>
      <c r="I179" s="248"/>
    </row>
    <row r="180" spans="1:9" ht="15">
      <c r="A180" s="244">
        <v>4308508</v>
      </c>
      <c r="B180" s="244" t="s">
        <v>4946</v>
      </c>
      <c r="C180" s="245">
        <v>0.3133379047031607</v>
      </c>
      <c r="D180" s="246">
        <v>30800</v>
      </c>
      <c r="E180" s="247">
        <v>0.0021374705355901103</v>
      </c>
      <c r="F180" s="231">
        <f t="shared" si="6"/>
        <v>2653.061224489796</v>
      </c>
      <c r="G180" s="232">
        <f t="shared" si="7"/>
        <v>5129.929285416265</v>
      </c>
      <c r="H180" s="233">
        <f t="shared" si="8"/>
        <v>7782.990509906062</v>
      </c>
      <c r="I180" s="248"/>
    </row>
    <row r="181" spans="1:9" ht="15">
      <c r="A181" s="244">
        <v>4308607</v>
      </c>
      <c r="B181" s="244" t="s">
        <v>4947</v>
      </c>
      <c r="C181" s="245">
        <v>0.24578338409981343</v>
      </c>
      <c r="D181" s="246">
        <v>33114</v>
      </c>
      <c r="E181" s="247">
        <v>0.0016949576857834814</v>
      </c>
      <c r="F181" s="231">
        <f t="shared" si="6"/>
        <v>2653.061224489796</v>
      </c>
      <c r="G181" s="232">
        <f t="shared" si="7"/>
        <v>4067.898445880355</v>
      </c>
      <c r="H181" s="233">
        <f t="shared" si="8"/>
        <v>6720.959670370152</v>
      </c>
      <c r="I181" s="248"/>
    </row>
    <row r="182" spans="1:9" ht="15">
      <c r="A182" s="244">
        <v>4308656</v>
      </c>
      <c r="B182" s="244" t="s">
        <v>4948</v>
      </c>
      <c r="C182" s="245">
        <v>0.45749024919601206</v>
      </c>
      <c r="D182" s="246">
        <v>2756</v>
      </c>
      <c r="E182" s="247">
        <v>0.0021728428558521647</v>
      </c>
      <c r="F182" s="231">
        <f t="shared" si="6"/>
        <v>2653.061224489796</v>
      </c>
      <c r="G182" s="232">
        <f t="shared" si="7"/>
        <v>5214.8228540451955</v>
      </c>
      <c r="H182" s="233">
        <f t="shared" si="8"/>
        <v>7867.884078534991</v>
      </c>
      <c r="I182" s="248"/>
    </row>
    <row r="183" spans="1:9" ht="15">
      <c r="A183" s="244">
        <v>4308706</v>
      </c>
      <c r="B183" s="244" t="s">
        <v>4949</v>
      </c>
      <c r="C183" s="245">
        <v>0.3294730132071767</v>
      </c>
      <c r="D183" s="246">
        <v>5880</v>
      </c>
      <c r="E183" s="247">
        <v>0.001753198300813347</v>
      </c>
      <c r="F183" s="231">
        <f t="shared" si="6"/>
        <v>2653.061224489796</v>
      </c>
      <c r="G183" s="232">
        <f t="shared" si="7"/>
        <v>4207.675921952033</v>
      </c>
      <c r="H183" s="233">
        <f t="shared" si="8"/>
        <v>6860.737146441828</v>
      </c>
      <c r="I183" s="248"/>
    </row>
    <row r="184" spans="1:9" ht="15">
      <c r="A184" s="244">
        <v>4308805</v>
      </c>
      <c r="B184" s="244" t="s">
        <v>4950</v>
      </c>
      <c r="C184" s="245">
        <v>0.3897888571219258</v>
      </c>
      <c r="D184" s="246">
        <v>8394</v>
      </c>
      <c r="E184" s="247">
        <v>0.0021879095246791517</v>
      </c>
      <c r="F184" s="231">
        <f t="shared" si="6"/>
        <v>2653.061224489796</v>
      </c>
      <c r="G184" s="232">
        <f t="shared" si="7"/>
        <v>5250.982859229965</v>
      </c>
      <c r="H184" s="233">
        <f t="shared" si="8"/>
        <v>7904.04408371976</v>
      </c>
      <c r="I184" s="248"/>
    </row>
    <row r="185" spans="1:9" ht="15">
      <c r="A185" s="244">
        <v>4308854</v>
      </c>
      <c r="B185" s="244" t="s">
        <v>4951</v>
      </c>
      <c r="C185" s="245">
        <v>0.41934014651280666</v>
      </c>
      <c r="D185" s="246">
        <v>1919</v>
      </c>
      <c r="E185" s="247">
        <v>0.0018863934647838745</v>
      </c>
      <c r="F185" s="231">
        <f t="shared" si="6"/>
        <v>2653.061224489796</v>
      </c>
      <c r="G185" s="232">
        <f t="shared" si="7"/>
        <v>4527.3443154812985</v>
      </c>
      <c r="H185" s="233">
        <f t="shared" si="8"/>
        <v>7180.405539971094</v>
      </c>
      <c r="I185" s="248"/>
    </row>
    <row r="186" spans="1:9" ht="15">
      <c r="A186" s="244">
        <v>4308904</v>
      </c>
      <c r="B186" s="244" t="s">
        <v>4952</v>
      </c>
      <c r="C186" s="245">
        <v>0.30194429348723834</v>
      </c>
      <c r="D186" s="246">
        <v>16975</v>
      </c>
      <c r="E186" s="247">
        <v>0.0018836616156133173</v>
      </c>
      <c r="F186" s="231">
        <f t="shared" si="6"/>
        <v>2653.061224489796</v>
      </c>
      <c r="G186" s="232">
        <f t="shared" si="7"/>
        <v>4520.787877471961</v>
      </c>
      <c r="H186" s="233">
        <f t="shared" si="8"/>
        <v>7173.849101961758</v>
      </c>
      <c r="I186" s="248"/>
    </row>
    <row r="187" spans="1:9" ht="15">
      <c r="A187" s="244">
        <v>4309001</v>
      </c>
      <c r="B187" s="244" t="s">
        <v>4953</v>
      </c>
      <c r="C187" s="245">
        <v>0.370131781525705</v>
      </c>
      <c r="D187" s="246">
        <v>16903</v>
      </c>
      <c r="E187" s="247">
        <v>0.002307573488150483</v>
      </c>
      <c r="F187" s="231">
        <f t="shared" si="6"/>
        <v>2653.061224489796</v>
      </c>
      <c r="G187" s="232">
        <f t="shared" si="7"/>
        <v>5538.176371561159</v>
      </c>
      <c r="H187" s="233">
        <f t="shared" si="8"/>
        <v>8191.237596050954</v>
      </c>
      <c r="I187" s="248"/>
    </row>
    <row r="188" spans="1:9" ht="15">
      <c r="A188" s="244">
        <v>4309050</v>
      </c>
      <c r="B188" s="244" t="s">
        <v>4954</v>
      </c>
      <c r="C188" s="245">
        <v>0.3474753668732736</v>
      </c>
      <c r="D188" s="246">
        <v>7419</v>
      </c>
      <c r="E188" s="247">
        <v>0.0019146104376571223</v>
      </c>
      <c r="F188" s="231">
        <f t="shared" si="6"/>
        <v>2653.061224489796</v>
      </c>
      <c r="G188" s="232">
        <f t="shared" si="7"/>
        <v>4595.065050377094</v>
      </c>
      <c r="H188" s="233">
        <f t="shared" si="8"/>
        <v>7248.1262748668905</v>
      </c>
      <c r="I188" s="248"/>
    </row>
    <row r="189" spans="1:9" ht="15">
      <c r="A189" s="244">
        <v>4309100</v>
      </c>
      <c r="B189" s="244" t="s">
        <v>4955</v>
      </c>
      <c r="C189" s="245">
        <v>0.2960345146042035</v>
      </c>
      <c r="D189" s="246">
        <v>36071</v>
      </c>
      <c r="E189" s="247">
        <v>0.002067857798420412</v>
      </c>
      <c r="F189" s="231">
        <f t="shared" si="6"/>
        <v>2653.061224489796</v>
      </c>
      <c r="G189" s="232">
        <f t="shared" si="7"/>
        <v>4962.858716208989</v>
      </c>
      <c r="H189" s="233">
        <f t="shared" si="8"/>
        <v>7615.919940698785</v>
      </c>
      <c r="I189" s="248"/>
    </row>
    <row r="190" spans="1:9" ht="15">
      <c r="A190" s="244">
        <v>4309126</v>
      </c>
      <c r="B190" s="244" t="s">
        <v>4956</v>
      </c>
      <c r="C190" s="245">
        <v>0.45971553839632884</v>
      </c>
      <c r="D190" s="246">
        <v>2328</v>
      </c>
      <c r="E190" s="247">
        <v>0.002128831187055997</v>
      </c>
      <c r="F190" s="231">
        <f t="shared" si="6"/>
        <v>2653.061224489796</v>
      </c>
      <c r="G190" s="232">
        <f t="shared" si="7"/>
        <v>5109.194848934392</v>
      </c>
      <c r="H190" s="233">
        <f t="shared" si="8"/>
        <v>7762.256073424189</v>
      </c>
      <c r="I190" s="248"/>
    </row>
    <row r="191" spans="1:9" ht="15">
      <c r="A191" s="244">
        <v>4309159</v>
      </c>
      <c r="B191" s="244" t="s">
        <v>4957</v>
      </c>
      <c r="C191" s="245">
        <v>0.5012204061932243</v>
      </c>
      <c r="D191" s="246">
        <v>3738</v>
      </c>
      <c r="E191" s="247">
        <v>0.002491892098845817</v>
      </c>
      <c r="F191" s="231">
        <f t="shared" si="6"/>
        <v>2653.061224489796</v>
      </c>
      <c r="G191" s="232">
        <f t="shared" si="7"/>
        <v>5980.54103722996</v>
      </c>
      <c r="H191" s="233">
        <f t="shared" si="8"/>
        <v>8633.602261719756</v>
      </c>
      <c r="I191" s="248"/>
    </row>
    <row r="192" spans="1:9" ht="15">
      <c r="A192" s="244">
        <v>4309209</v>
      </c>
      <c r="B192" s="244" t="s">
        <v>4958</v>
      </c>
      <c r="C192" s="245">
        <v>0.38086246767883053</v>
      </c>
      <c r="D192" s="246">
        <v>273611</v>
      </c>
      <c r="E192" s="247">
        <v>0.0036053115871027054</v>
      </c>
      <c r="F192" s="231">
        <f t="shared" si="6"/>
        <v>2653.061224489796</v>
      </c>
      <c r="G192" s="232">
        <f t="shared" si="7"/>
        <v>8652.747809046492</v>
      </c>
      <c r="H192" s="233">
        <f t="shared" si="8"/>
        <v>11305.809033536289</v>
      </c>
      <c r="I192" s="248"/>
    </row>
    <row r="193" spans="1:9" ht="15">
      <c r="A193" s="244">
        <v>4309258</v>
      </c>
      <c r="B193" s="244" t="s">
        <v>4959</v>
      </c>
      <c r="C193" s="245">
        <v>0.26228870779321367</v>
      </c>
      <c r="D193" s="246">
        <v>1645</v>
      </c>
      <c r="E193" s="247">
        <v>0.0011529462821864296</v>
      </c>
      <c r="F193" s="231">
        <f t="shared" si="6"/>
        <v>2653.061224489796</v>
      </c>
      <c r="G193" s="232">
        <f t="shared" si="7"/>
        <v>2767.071077247431</v>
      </c>
      <c r="H193" s="233">
        <f t="shared" si="8"/>
        <v>5420.132301737227</v>
      </c>
      <c r="I193" s="248"/>
    </row>
    <row r="194" spans="1:9" ht="15">
      <c r="A194" s="244">
        <v>4309308</v>
      </c>
      <c r="B194" s="244" t="s">
        <v>4960</v>
      </c>
      <c r="C194" s="245">
        <v>0.3511124823412874</v>
      </c>
      <c r="D194" s="246">
        <v>100230</v>
      </c>
      <c r="E194" s="247">
        <v>0.0028589102596992613</v>
      </c>
      <c r="F194" s="231">
        <f t="shared" si="6"/>
        <v>2653.061224489796</v>
      </c>
      <c r="G194" s="232">
        <f t="shared" si="7"/>
        <v>6861.384623278227</v>
      </c>
      <c r="H194" s="233">
        <f t="shared" si="8"/>
        <v>9514.445847768024</v>
      </c>
      <c r="I194" s="248"/>
    </row>
    <row r="195" spans="1:9" ht="15">
      <c r="A195" s="244">
        <v>4309407</v>
      </c>
      <c r="B195" s="244" t="s">
        <v>4961</v>
      </c>
      <c r="C195" s="245">
        <v>0.29505585076487845</v>
      </c>
      <c r="D195" s="246">
        <v>25041</v>
      </c>
      <c r="E195" s="247">
        <v>0.001951221512308774</v>
      </c>
      <c r="F195" s="231">
        <f t="shared" si="6"/>
        <v>2653.061224489796</v>
      </c>
      <c r="G195" s="232">
        <f t="shared" si="7"/>
        <v>4682.931629541057</v>
      </c>
      <c r="H195" s="233">
        <f t="shared" si="8"/>
        <v>7335.992854030854</v>
      </c>
      <c r="I195" s="248"/>
    </row>
    <row r="196" spans="1:9" ht="15">
      <c r="A196" s="244">
        <v>4309506</v>
      </c>
      <c r="B196" s="244" t="s">
        <v>4962</v>
      </c>
      <c r="C196" s="245">
        <v>0.33178472922982594</v>
      </c>
      <c r="D196" s="246">
        <v>8146</v>
      </c>
      <c r="E196" s="247">
        <v>0.0018539697701578956</v>
      </c>
      <c r="F196" s="231">
        <f t="shared" si="6"/>
        <v>2653.061224489796</v>
      </c>
      <c r="G196" s="232">
        <f t="shared" si="7"/>
        <v>4449.527448378949</v>
      </c>
      <c r="H196" s="233">
        <f t="shared" si="8"/>
        <v>7102.588672868746</v>
      </c>
      <c r="I196" s="248"/>
    </row>
    <row r="197" spans="1:9" ht="15">
      <c r="A197" s="244">
        <v>4309555</v>
      </c>
      <c r="B197" s="244" t="s">
        <v>4963</v>
      </c>
      <c r="C197" s="245">
        <v>0.29032972305910165</v>
      </c>
      <c r="D197" s="246">
        <v>4742</v>
      </c>
      <c r="E197" s="247">
        <v>0.0014958578561193798</v>
      </c>
      <c r="F197" s="231">
        <f t="shared" si="6"/>
        <v>2653.061224489796</v>
      </c>
      <c r="G197" s="232">
        <f t="shared" si="7"/>
        <v>3590.0588546865115</v>
      </c>
      <c r="H197" s="233">
        <f t="shared" si="8"/>
        <v>6243.120079176308</v>
      </c>
      <c r="I197" s="248"/>
    </row>
    <row r="198" spans="1:9" ht="15">
      <c r="A198" s="244">
        <v>4309571</v>
      </c>
      <c r="B198" s="244" t="s">
        <v>4964</v>
      </c>
      <c r="C198" s="245">
        <v>0.3849589218189961</v>
      </c>
      <c r="D198" s="246">
        <v>2698</v>
      </c>
      <c r="E198" s="247">
        <v>0.0018225324745754301</v>
      </c>
      <c r="F198" s="231">
        <f t="shared" si="6"/>
        <v>2653.061224489796</v>
      </c>
      <c r="G198" s="232">
        <f t="shared" si="7"/>
        <v>4374.077938981032</v>
      </c>
      <c r="H198" s="233">
        <f t="shared" si="8"/>
        <v>7027.139163470829</v>
      </c>
      <c r="I198" s="248"/>
    </row>
    <row r="199" spans="1:9" ht="15">
      <c r="A199" s="244">
        <v>4309605</v>
      </c>
      <c r="B199" s="244" t="s">
        <v>4965</v>
      </c>
      <c r="C199" s="245">
        <v>0.24413881906183343</v>
      </c>
      <c r="D199" s="246">
        <v>19233</v>
      </c>
      <c r="E199" s="247">
        <v>0.0015518455264730978</v>
      </c>
      <c r="F199" s="231">
        <f t="shared" si="6"/>
        <v>2653.061224489796</v>
      </c>
      <c r="G199" s="232">
        <f t="shared" si="7"/>
        <v>3724.4292635354345</v>
      </c>
      <c r="H199" s="233">
        <f t="shared" si="8"/>
        <v>6377.490488025231</v>
      </c>
      <c r="I199" s="248"/>
    </row>
    <row r="200" spans="1:9" ht="15">
      <c r="A200" s="244">
        <v>4309654</v>
      </c>
      <c r="B200" s="244" t="s">
        <v>4966</v>
      </c>
      <c r="C200" s="245">
        <v>0.492310875185428</v>
      </c>
      <c r="D200" s="246">
        <v>6132</v>
      </c>
      <c r="E200" s="247">
        <v>0.002636236360542353</v>
      </c>
      <c r="F200" s="231">
        <f t="shared" si="6"/>
        <v>2653.061224489796</v>
      </c>
      <c r="G200" s="232">
        <f t="shared" si="7"/>
        <v>6326.967265301647</v>
      </c>
      <c r="H200" s="233">
        <f t="shared" si="8"/>
        <v>8980.028489791443</v>
      </c>
      <c r="I200" s="248"/>
    </row>
    <row r="201" spans="1:9" ht="15">
      <c r="A201" s="244">
        <v>4309704</v>
      </c>
      <c r="B201" s="244" t="s">
        <v>4967</v>
      </c>
      <c r="C201" s="245">
        <v>0.27253760522810244</v>
      </c>
      <c r="D201" s="246">
        <v>4939</v>
      </c>
      <c r="E201" s="247">
        <v>0.0014127876303335592</v>
      </c>
      <c r="F201" s="231">
        <f aca="true" t="shared" si="9" ref="F201:F265">$B$3/490</f>
        <v>2653.061224489796</v>
      </c>
      <c r="G201" s="232">
        <f aca="true" t="shared" si="10" ref="G201:G265">$B$4*E201</f>
        <v>3390.690312800542</v>
      </c>
      <c r="H201" s="233">
        <f aca="true" t="shared" si="11" ref="H201:H265">F201+G201</f>
        <v>6043.751537290338</v>
      </c>
      <c r="I201" s="248"/>
    </row>
    <row r="202" spans="1:9" ht="15">
      <c r="A202" s="244">
        <v>4309753</v>
      </c>
      <c r="B202" s="244" t="s">
        <v>4968</v>
      </c>
      <c r="C202" s="245">
        <v>0.4062857541264485</v>
      </c>
      <c r="D202" s="246">
        <v>4219</v>
      </c>
      <c r="E202" s="247">
        <v>0.002056921027072044</v>
      </c>
      <c r="F202" s="231">
        <f t="shared" si="9"/>
        <v>2653.061224489796</v>
      </c>
      <c r="G202" s="232">
        <f t="shared" si="10"/>
        <v>4936.610464972906</v>
      </c>
      <c r="H202" s="233">
        <f t="shared" si="11"/>
        <v>7589.6716894627025</v>
      </c>
      <c r="I202" s="248"/>
    </row>
    <row r="203" spans="1:9" ht="15">
      <c r="A203" s="244">
        <v>4309803</v>
      </c>
      <c r="B203" s="244" t="s">
        <v>4969</v>
      </c>
      <c r="C203" s="245">
        <v>0.25512418110816615</v>
      </c>
      <c r="D203" s="246">
        <v>4872</v>
      </c>
      <c r="E203" s="247">
        <v>0.0013198127212196943</v>
      </c>
      <c r="F203" s="231">
        <f t="shared" si="9"/>
        <v>2653.061224489796</v>
      </c>
      <c r="G203" s="232">
        <f t="shared" si="10"/>
        <v>3167.550530927266</v>
      </c>
      <c r="H203" s="233">
        <f t="shared" si="11"/>
        <v>5820.611755417062</v>
      </c>
      <c r="I203" s="248"/>
    </row>
    <row r="204" spans="1:9" ht="15">
      <c r="A204" s="244">
        <v>4309902</v>
      </c>
      <c r="B204" s="244" t="s">
        <v>4970</v>
      </c>
      <c r="C204" s="245">
        <v>0.3622928180967512</v>
      </c>
      <c r="D204" s="246">
        <v>8214</v>
      </c>
      <c r="E204" s="247">
        <v>0.0020269709476854057</v>
      </c>
      <c r="F204" s="231">
        <f t="shared" si="9"/>
        <v>2653.061224489796</v>
      </c>
      <c r="G204" s="232">
        <f t="shared" si="10"/>
        <v>4864.7302744449735</v>
      </c>
      <c r="H204" s="233">
        <f t="shared" si="11"/>
        <v>7517.79149893477</v>
      </c>
      <c r="I204" s="248"/>
    </row>
    <row r="205" spans="1:9" ht="15">
      <c r="A205" s="244">
        <v>4309951</v>
      </c>
      <c r="B205" s="244" t="s">
        <v>4971</v>
      </c>
      <c r="C205" s="245">
        <v>0.46519729766570195</v>
      </c>
      <c r="D205" s="246">
        <v>3976</v>
      </c>
      <c r="E205" s="247">
        <v>0.0023343110935880214</v>
      </c>
      <c r="F205" s="231">
        <f t="shared" si="9"/>
        <v>2653.061224489796</v>
      </c>
      <c r="G205" s="232">
        <f t="shared" si="10"/>
        <v>5602.346624611251</v>
      </c>
      <c r="H205" s="233">
        <f t="shared" si="11"/>
        <v>8255.407849101048</v>
      </c>
      <c r="I205" s="248"/>
    </row>
    <row r="206" spans="1:9" ht="15">
      <c r="A206" s="244">
        <v>4310009</v>
      </c>
      <c r="B206" s="244" t="s">
        <v>4972</v>
      </c>
      <c r="C206" s="245">
        <v>0.2652255504372617</v>
      </c>
      <c r="D206" s="246">
        <v>21020</v>
      </c>
      <c r="E206" s="247">
        <v>0.0017084995176851283</v>
      </c>
      <c r="F206" s="231">
        <f t="shared" si="9"/>
        <v>2653.061224489796</v>
      </c>
      <c r="G206" s="232">
        <f t="shared" si="10"/>
        <v>4100.398842444308</v>
      </c>
      <c r="H206" s="233">
        <f t="shared" si="11"/>
        <v>6753.460066934103</v>
      </c>
      <c r="I206" s="248"/>
    </row>
    <row r="207" spans="1:9" ht="15">
      <c r="A207" s="244">
        <v>4310108</v>
      </c>
      <c r="B207" s="244" t="s">
        <v>4973</v>
      </c>
      <c r="C207" s="245">
        <v>0.297189014068672</v>
      </c>
      <c r="D207" s="246">
        <v>33898</v>
      </c>
      <c r="E207" s="247">
        <v>0.0020566645240835037</v>
      </c>
      <c r="F207" s="231">
        <f t="shared" si="9"/>
        <v>2653.061224489796</v>
      </c>
      <c r="G207" s="232">
        <f t="shared" si="10"/>
        <v>4935.994857800409</v>
      </c>
      <c r="H207" s="233">
        <f t="shared" si="11"/>
        <v>7589.056082290204</v>
      </c>
      <c r="I207" s="248"/>
    </row>
    <row r="208" spans="1:9" ht="15">
      <c r="A208" s="244">
        <v>4310207</v>
      </c>
      <c r="B208" s="244" t="s">
        <v>4974</v>
      </c>
      <c r="C208" s="245">
        <v>0.29279734502746796</v>
      </c>
      <c r="D208" s="246">
        <v>85685</v>
      </c>
      <c r="E208" s="247">
        <v>0.0023286673226922258</v>
      </c>
      <c r="F208" s="231">
        <f t="shared" si="9"/>
        <v>2653.061224489796</v>
      </c>
      <c r="G208" s="232">
        <f t="shared" si="10"/>
        <v>5588.801574461342</v>
      </c>
      <c r="H208" s="233">
        <f t="shared" si="11"/>
        <v>8241.862798951139</v>
      </c>
      <c r="I208" s="248"/>
    </row>
    <row r="209" spans="1:9" ht="15">
      <c r="A209" s="244">
        <v>4310306</v>
      </c>
      <c r="B209" s="244" t="s">
        <v>4975</v>
      </c>
      <c r="C209" s="245">
        <v>0.2722603782736904</v>
      </c>
      <c r="D209" s="246">
        <v>3985</v>
      </c>
      <c r="E209" s="247">
        <v>0.0013666373533633576</v>
      </c>
      <c r="F209" s="231">
        <f t="shared" si="9"/>
        <v>2653.061224489796</v>
      </c>
      <c r="G209" s="232">
        <f t="shared" si="10"/>
        <v>3279.929648072058</v>
      </c>
      <c r="H209" s="233">
        <f t="shared" si="11"/>
        <v>5932.990872561854</v>
      </c>
      <c r="I209" s="248"/>
    </row>
    <row r="210" spans="1:9" ht="15">
      <c r="A210" s="244">
        <v>4310330</v>
      </c>
      <c r="B210" s="244" t="s">
        <v>4976</v>
      </c>
      <c r="C210" s="245">
        <v>0.4362533208310616</v>
      </c>
      <c r="D210" s="246">
        <v>21046</v>
      </c>
      <c r="E210" s="247">
        <v>0.0028107277095980624</v>
      </c>
      <c r="F210" s="231">
        <f t="shared" si="9"/>
        <v>2653.061224489796</v>
      </c>
      <c r="G210" s="232">
        <f t="shared" si="10"/>
        <v>6745.74650303535</v>
      </c>
      <c r="H210" s="233">
        <f t="shared" si="11"/>
        <v>9398.807727525145</v>
      </c>
      <c r="I210" s="248"/>
    </row>
    <row r="211" spans="1:9" ht="15">
      <c r="A211" s="244">
        <v>4310363</v>
      </c>
      <c r="B211" s="244" t="s">
        <v>4977</v>
      </c>
      <c r="C211" s="245">
        <v>0.24311275257139514</v>
      </c>
      <c r="D211" s="246">
        <v>3204</v>
      </c>
      <c r="E211" s="247">
        <v>0.001181044362726468</v>
      </c>
      <c r="F211" s="231">
        <f t="shared" si="9"/>
        <v>2653.061224489796</v>
      </c>
      <c r="G211" s="232">
        <f t="shared" si="10"/>
        <v>2834.5064705435234</v>
      </c>
      <c r="H211" s="233">
        <f t="shared" si="11"/>
        <v>5487.56769503332</v>
      </c>
      <c r="I211" s="248"/>
    </row>
    <row r="212" spans="1:9" ht="15">
      <c r="A212" s="244">
        <v>4310405</v>
      </c>
      <c r="B212" s="244" t="s">
        <v>4978</v>
      </c>
      <c r="C212" s="245">
        <v>0.3729756480261633</v>
      </c>
      <c r="D212" s="246">
        <v>6903</v>
      </c>
      <c r="E212" s="247">
        <v>0.0020330157939937557</v>
      </c>
      <c r="F212" s="231">
        <f t="shared" si="9"/>
        <v>2653.061224489796</v>
      </c>
      <c r="G212" s="232">
        <f t="shared" si="10"/>
        <v>4879.237905585013</v>
      </c>
      <c r="H212" s="233">
        <f t="shared" si="11"/>
        <v>7532.299130074809</v>
      </c>
      <c r="I212" s="248"/>
    </row>
    <row r="213" spans="1:9" ht="15">
      <c r="A213" s="244">
        <v>4310413</v>
      </c>
      <c r="B213" s="244" t="s">
        <v>4979</v>
      </c>
      <c r="C213" s="245">
        <v>0.4651877086496356</v>
      </c>
      <c r="D213" s="246">
        <v>2352</v>
      </c>
      <c r="E213" s="247">
        <v>0.002157488170304556</v>
      </c>
      <c r="F213" s="231">
        <f t="shared" si="9"/>
        <v>2653.061224489796</v>
      </c>
      <c r="G213" s="232">
        <f t="shared" si="10"/>
        <v>5177.971608730934</v>
      </c>
      <c r="H213" s="233">
        <f t="shared" si="11"/>
        <v>7831.03283322073</v>
      </c>
      <c r="I213" s="248"/>
    </row>
    <row r="214" spans="1:9" ht="15">
      <c r="A214" s="244">
        <v>4310439</v>
      </c>
      <c r="B214" s="244" t="s">
        <v>4980</v>
      </c>
      <c r="C214" s="245">
        <v>0.30545671537658464</v>
      </c>
      <c r="D214" s="246">
        <v>6220</v>
      </c>
      <c r="E214" s="247">
        <v>0.0016391655933319777</v>
      </c>
      <c r="F214" s="231">
        <f t="shared" si="9"/>
        <v>2653.061224489796</v>
      </c>
      <c r="G214" s="232">
        <f t="shared" si="10"/>
        <v>3933.9974239967464</v>
      </c>
      <c r="H214" s="233">
        <f t="shared" si="11"/>
        <v>6587.058648486543</v>
      </c>
      <c r="I214" s="248"/>
    </row>
    <row r="215" spans="1:9" ht="15">
      <c r="A215" s="244">
        <v>4310462</v>
      </c>
      <c r="B215" s="244" t="s">
        <v>4981</v>
      </c>
      <c r="C215" s="245">
        <v>0.24014231887396592</v>
      </c>
      <c r="D215" s="246">
        <v>1917</v>
      </c>
      <c r="E215" s="247">
        <v>0.0010801065787094074</v>
      </c>
      <c r="F215" s="231">
        <f t="shared" si="9"/>
        <v>2653.061224489796</v>
      </c>
      <c r="G215" s="232">
        <f t="shared" si="10"/>
        <v>2592.255788902578</v>
      </c>
      <c r="H215" s="233">
        <f t="shared" si="11"/>
        <v>5245.317013392374</v>
      </c>
      <c r="I215" s="248"/>
    </row>
    <row r="216" spans="1:9" ht="15">
      <c r="A216" s="244">
        <v>4310504</v>
      </c>
      <c r="B216" s="244" t="s">
        <v>4982</v>
      </c>
      <c r="C216" s="245">
        <v>0.4256682455046804</v>
      </c>
      <c r="D216" s="246">
        <v>8099</v>
      </c>
      <c r="E216" s="247">
        <v>0.0023765149879681623</v>
      </c>
      <c r="F216" s="231">
        <f t="shared" si="9"/>
        <v>2653.061224489796</v>
      </c>
      <c r="G216" s="232">
        <f t="shared" si="10"/>
        <v>5703.635971123589</v>
      </c>
      <c r="H216" s="233">
        <f t="shared" si="11"/>
        <v>8356.697195613386</v>
      </c>
      <c r="I216" s="248"/>
    </row>
    <row r="217" spans="1:9" ht="15">
      <c r="A217" s="244">
        <v>4310538</v>
      </c>
      <c r="B217" s="244" t="s">
        <v>4983</v>
      </c>
      <c r="C217" s="245">
        <v>0.35721288646418436</v>
      </c>
      <c r="D217" s="246">
        <v>5248</v>
      </c>
      <c r="E217" s="247">
        <v>0.0018686621372125212</v>
      </c>
      <c r="F217" s="231">
        <f t="shared" si="9"/>
        <v>2653.061224489796</v>
      </c>
      <c r="G217" s="232">
        <f t="shared" si="10"/>
        <v>4484.789129310051</v>
      </c>
      <c r="H217" s="233">
        <f t="shared" si="11"/>
        <v>7137.850353799848</v>
      </c>
      <c r="I217" s="248"/>
    </row>
    <row r="218" spans="1:9" ht="15">
      <c r="A218" s="244">
        <v>4310553</v>
      </c>
      <c r="B218" s="244" t="s">
        <v>4984</v>
      </c>
      <c r="C218" s="245">
        <v>0.46096127912317664</v>
      </c>
      <c r="D218" s="246">
        <v>3295</v>
      </c>
      <c r="E218" s="247">
        <v>0.0022487819839834503</v>
      </c>
      <c r="F218" s="231">
        <f t="shared" si="9"/>
        <v>2653.061224489796</v>
      </c>
      <c r="G218" s="232">
        <f t="shared" si="10"/>
        <v>5397.076761560281</v>
      </c>
      <c r="H218" s="233">
        <f t="shared" si="11"/>
        <v>8050.1379860500765</v>
      </c>
      <c r="I218" s="248"/>
    </row>
    <row r="219" spans="1:9" ht="15">
      <c r="A219" s="244">
        <v>4310579</v>
      </c>
      <c r="B219" s="244" t="s">
        <v>4985</v>
      </c>
      <c r="C219" s="245">
        <v>0.3736044105626755</v>
      </c>
      <c r="D219" s="246">
        <v>2254</v>
      </c>
      <c r="E219" s="247">
        <v>0.0017217087069203935</v>
      </c>
      <c r="F219" s="231">
        <f t="shared" si="9"/>
        <v>2653.061224489796</v>
      </c>
      <c r="G219" s="232">
        <f t="shared" si="10"/>
        <v>4132.100896608945</v>
      </c>
      <c r="H219" s="233">
        <f t="shared" si="11"/>
        <v>6785.162121098741</v>
      </c>
      <c r="I219" s="248"/>
    </row>
    <row r="220" spans="1:9" ht="15">
      <c r="A220" s="244">
        <v>4310603</v>
      </c>
      <c r="B220" s="244" t="s">
        <v>4986</v>
      </c>
      <c r="C220" s="245">
        <v>0.40328550476956054</v>
      </c>
      <c r="D220" s="246">
        <v>38820</v>
      </c>
      <c r="E220" s="247">
        <v>0.002848233148350573</v>
      </c>
      <c r="F220" s="231">
        <f t="shared" si="9"/>
        <v>2653.061224489796</v>
      </c>
      <c r="G220" s="232">
        <f t="shared" si="10"/>
        <v>6835.759556041376</v>
      </c>
      <c r="H220" s="233">
        <f t="shared" si="11"/>
        <v>9488.820780531172</v>
      </c>
      <c r="I220" s="248"/>
    </row>
    <row r="221" spans="1:9" ht="15">
      <c r="A221" s="244">
        <v>4310652</v>
      </c>
      <c r="B221" s="244" t="s">
        <v>4987</v>
      </c>
      <c r="C221" s="245">
        <v>0.4529954621694398</v>
      </c>
      <c r="D221" s="246">
        <v>2646</v>
      </c>
      <c r="E221" s="247">
        <v>0.002138390034882714</v>
      </c>
      <c r="F221" s="231">
        <f t="shared" si="9"/>
        <v>2653.061224489796</v>
      </c>
      <c r="G221" s="232">
        <f t="shared" si="10"/>
        <v>5132.136083718513</v>
      </c>
      <c r="H221" s="233">
        <f t="shared" si="11"/>
        <v>7785.19730820831</v>
      </c>
      <c r="I221" s="248"/>
    </row>
    <row r="222" spans="1:9" ht="15">
      <c r="A222" s="244">
        <v>4310702</v>
      </c>
      <c r="B222" s="244" t="s">
        <v>4988</v>
      </c>
      <c r="C222" s="245">
        <v>0.3736750195108975</v>
      </c>
      <c r="D222" s="246">
        <v>3715</v>
      </c>
      <c r="E222" s="247">
        <v>0.0018560620155580845</v>
      </c>
      <c r="F222" s="231">
        <f t="shared" si="9"/>
        <v>2653.061224489796</v>
      </c>
      <c r="G222" s="232">
        <f t="shared" si="10"/>
        <v>4454.548837339403</v>
      </c>
      <c r="H222" s="233">
        <f t="shared" si="11"/>
        <v>7107.6100618291985</v>
      </c>
      <c r="I222" s="248"/>
    </row>
    <row r="223" spans="1:9" ht="15">
      <c r="A223" s="244">
        <v>4310751</v>
      </c>
      <c r="B223" s="244" t="s">
        <v>4989</v>
      </c>
      <c r="C223" s="245">
        <v>0.319260933620132</v>
      </c>
      <c r="D223" s="246">
        <v>2051</v>
      </c>
      <c r="E223" s="247">
        <v>0.0014505918154822084</v>
      </c>
      <c r="F223" s="231">
        <f t="shared" si="9"/>
        <v>2653.061224489796</v>
      </c>
      <c r="G223" s="232">
        <f t="shared" si="10"/>
        <v>3481.4203571573003</v>
      </c>
      <c r="H223" s="233">
        <f t="shared" si="11"/>
        <v>6134.481581647096</v>
      </c>
      <c r="I223" s="248"/>
    </row>
    <row r="224" spans="1:9" ht="15">
      <c r="A224" s="244">
        <v>4310801</v>
      </c>
      <c r="B224" s="244" t="s">
        <v>4990</v>
      </c>
      <c r="C224" s="245">
        <v>0.27865178020391584</v>
      </c>
      <c r="D224" s="246">
        <v>22599</v>
      </c>
      <c r="E224" s="247">
        <v>0.001814595375120477</v>
      </c>
      <c r="F224" s="231">
        <f t="shared" si="9"/>
        <v>2653.061224489796</v>
      </c>
      <c r="G224" s="232">
        <f t="shared" si="10"/>
        <v>4355.028900289145</v>
      </c>
      <c r="H224" s="233">
        <f t="shared" si="11"/>
        <v>7008.090124778941</v>
      </c>
      <c r="I224" s="248"/>
    </row>
    <row r="225" spans="1:9" ht="15">
      <c r="A225" s="244">
        <v>4310850</v>
      </c>
      <c r="B225" s="244" t="s">
        <v>4991</v>
      </c>
      <c r="C225" s="245">
        <v>0.5601016182937268</v>
      </c>
      <c r="D225" s="246">
        <v>3972</v>
      </c>
      <c r="E225" s="247">
        <v>0.0028101066832187096</v>
      </c>
      <c r="F225" s="231">
        <f t="shared" si="9"/>
        <v>2653.061224489796</v>
      </c>
      <c r="G225" s="232">
        <f t="shared" si="10"/>
        <v>6744.2560397249035</v>
      </c>
      <c r="H225" s="233">
        <f t="shared" si="11"/>
        <v>9397.3172642147</v>
      </c>
      <c r="I225" s="248"/>
    </row>
    <row r="226" spans="1:9" ht="15">
      <c r="A226" s="244">
        <v>4310876</v>
      </c>
      <c r="B226" s="244" t="s">
        <v>4992</v>
      </c>
      <c r="C226" s="245">
        <v>0.5474425024611201</v>
      </c>
      <c r="D226" s="246">
        <v>2561</v>
      </c>
      <c r="E226" s="247">
        <v>0.002571606669162946</v>
      </c>
      <c r="F226" s="231">
        <f t="shared" si="9"/>
        <v>2653.061224489796</v>
      </c>
      <c r="G226" s="232">
        <f t="shared" si="10"/>
        <v>6171.856005991071</v>
      </c>
      <c r="H226" s="233">
        <f t="shared" si="11"/>
        <v>8824.917230480867</v>
      </c>
      <c r="I226" s="248"/>
    </row>
    <row r="227" spans="1:9" ht="15">
      <c r="A227" s="244">
        <v>4310900</v>
      </c>
      <c r="B227" s="244" t="s">
        <v>4993</v>
      </c>
      <c r="C227" s="245">
        <v>0.2787266200357359</v>
      </c>
      <c r="D227" s="246">
        <v>3474</v>
      </c>
      <c r="E227" s="247">
        <v>0.0013705898612961717</v>
      </c>
      <c r="F227" s="231">
        <f t="shared" si="9"/>
        <v>2653.061224489796</v>
      </c>
      <c r="G227" s="232">
        <f t="shared" si="10"/>
        <v>3289.415667110812</v>
      </c>
      <c r="H227" s="233">
        <f t="shared" si="11"/>
        <v>5942.476891600609</v>
      </c>
      <c r="I227" s="248"/>
    </row>
    <row r="228" spans="1:9" ht="15">
      <c r="A228" s="244">
        <v>4311007</v>
      </c>
      <c r="B228" s="244" t="s">
        <v>4994</v>
      </c>
      <c r="C228" s="245">
        <v>0.3848840357484726</v>
      </c>
      <c r="D228" s="246">
        <v>28271</v>
      </c>
      <c r="E228" s="247">
        <v>0.002592004001968143</v>
      </c>
      <c r="F228" s="231">
        <f t="shared" si="9"/>
        <v>2653.061224489796</v>
      </c>
      <c r="G228" s="232">
        <f t="shared" si="10"/>
        <v>6220.809604723543</v>
      </c>
      <c r="H228" s="233">
        <f t="shared" si="11"/>
        <v>8873.87082921334</v>
      </c>
      <c r="I228" s="248"/>
    </row>
    <row r="229" spans="1:9" ht="15">
      <c r="A229" s="244">
        <v>4311106</v>
      </c>
      <c r="B229" s="244" t="s">
        <v>4995</v>
      </c>
      <c r="C229" s="245">
        <v>0.33477019282435394</v>
      </c>
      <c r="D229" s="246">
        <v>10999</v>
      </c>
      <c r="E229" s="247">
        <v>0.001956835673946586</v>
      </c>
      <c r="F229" s="231">
        <f t="shared" si="9"/>
        <v>2653.061224489796</v>
      </c>
      <c r="G229" s="232">
        <f t="shared" si="10"/>
        <v>4696.405617471807</v>
      </c>
      <c r="H229" s="233">
        <f t="shared" si="11"/>
        <v>7349.466841961603</v>
      </c>
      <c r="I229" s="248"/>
    </row>
    <row r="230" spans="1:9" ht="15">
      <c r="A230" s="244">
        <v>4311122</v>
      </c>
      <c r="B230" s="244" t="s">
        <v>4996</v>
      </c>
      <c r="C230" s="245">
        <v>0.48797217476469834</v>
      </c>
      <c r="D230" s="246">
        <v>4124</v>
      </c>
      <c r="E230" s="247">
        <v>0.0024620533034028004</v>
      </c>
      <c r="F230" s="231">
        <f t="shared" si="9"/>
        <v>2653.061224489796</v>
      </c>
      <c r="G230" s="232">
        <f t="shared" si="10"/>
        <v>5908.92792816672</v>
      </c>
      <c r="H230" s="233">
        <f t="shared" si="11"/>
        <v>8561.989152656517</v>
      </c>
      <c r="I230" s="248"/>
    </row>
    <row r="231" spans="1:9" ht="15">
      <c r="A231" s="244">
        <v>4311130</v>
      </c>
      <c r="B231" s="244" t="s">
        <v>4997</v>
      </c>
      <c r="C231" s="245">
        <v>0.5025896193801174</v>
      </c>
      <c r="D231" s="246">
        <v>3511</v>
      </c>
      <c r="E231" s="247">
        <v>0.0024753278784410233</v>
      </c>
      <c r="F231" s="231">
        <f t="shared" si="9"/>
        <v>2653.061224489796</v>
      </c>
      <c r="G231" s="232">
        <f t="shared" si="10"/>
        <v>5940.786908258456</v>
      </c>
      <c r="H231" s="233">
        <f t="shared" si="11"/>
        <v>8593.848132748251</v>
      </c>
      <c r="I231" s="248"/>
    </row>
    <row r="232" spans="1:9" ht="15">
      <c r="A232" s="244">
        <v>4311155</v>
      </c>
      <c r="B232" s="244" t="s">
        <v>4998</v>
      </c>
      <c r="C232" s="245">
        <v>0.46387296888258117</v>
      </c>
      <c r="D232" s="246">
        <v>8248</v>
      </c>
      <c r="E232" s="247">
        <v>0.002596904374662643</v>
      </c>
      <c r="F232" s="231">
        <f t="shared" si="9"/>
        <v>2653.061224489796</v>
      </c>
      <c r="G232" s="232">
        <f t="shared" si="10"/>
        <v>6232.570499190343</v>
      </c>
      <c r="H232" s="233">
        <f t="shared" si="11"/>
        <v>8885.631723680139</v>
      </c>
      <c r="I232" s="248"/>
    </row>
    <row r="233" spans="1:9" ht="15">
      <c r="A233" s="244">
        <v>4311205</v>
      </c>
      <c r="B233" s="244" t="s">
        <v>4999</v>
      </c>
      <c r="C233" s="245">
        <v>0.35909959825891496</v>
      </c>
      <c r="D233" s="246">
        <v>19580</v>
      </c>
      <c r="E233" s="247">
        <v>0.0022887134233110914</v>
      </c>
      <c r="F233" s="231">
        <f t="shared" si="9"/>
        <v>2653.061224489796</v>
      </c>
      <c r="G233" s="232">
        <f t="shared" si="10"/>
        <v>5492.91221594662</v>
      </c>
      <c r="H233" s="233">
        <f t="shared" si="11"/>
        <v>8145.973440436415</v>
      </c>
      <c r="I233" s="248"/>
    </row>
    <row r="234" spans="1:9" ht="15">
      <c r="A234" s="244">
        <v>4311239</v>
      </c>
      <c r="B234" s="244" t="s">
        <v>5000</v>
      </c>
      <c r="C234" s="245">
        <v>0.38346325196420394</v>
      </c>
      <c r="D234" s="246">
        <v>2735</v>
      </c>
      <c r="E234" s="247">
        <v>0.0018191643850584095</v>
      </c>
      <c r="F234" s="231">
        <f t="shared" si="9"/>
        <v>2653.061224489796</v>
      </c>
      <c r="G234" s="232">
        <f t="shared" si="10"/>
        <v>4365.994524140183</v>
      </c>
      <c r="H234" s="233">
        <f t="shared" si="11"/>
        <v>7019.055748629979</v>
      </c>
      <c r="I234" s="248"/>
    </row>
    <row r="235" spans="1:9" ht="15">
      <c r="A235" s="244">
        <v>4311254</v>
      </c>
      <c r="B235" s="244" t="s">
        <v>5001</v>
      </c>
      <c r="C235" s="245">
        <v>0.4644557140456083</v>
      </c>
      <c r="D235" s="246">
        <v>5840</v>
      </c>
      <c r="E235" s="247">
        <v>0.0024689416816559536</v>
      </c>
      <c r="F235" s="231">
        <f t="shared" si="9"/>
        <v>2653.061224489796</v>
      </c>
      <c r="G235" s="232">
        <f t="shared" si="10"/>
        <v>5925.460035974289</v>
      </c>
      <c r="H235" s="233">
        <f t="shared" si="11"/>
        <v>8578.521260464086</v>
      </c>
      <c r="I235" s="248"/>
    </row>
    <row r="236" spans="1:9" ht="15">
      <c r="A236" s="244">
        <v>4311270</v>
      </c>
      <c r="B236" s="244" t="s">
        <v>5002</v>
      </c>
      <c r="C236" s="245">
        <v>0.3574415942628835</v>
      </c>
      <c r="D236" s="246">
        <v>1870</v>
      </c>
      <c r="E236" s="247">
        <v>0.0016017175119364332</v>
      </c>
      <c r="F236" s="231">
        <f t="shared" si="9"/>
        <v>2653.061224489796</v>
      </c>
      <c r="G236" s="232">
        <f t="shared" si="10"/>
        <v>3844.12202864744</v>
      </c>
      <c r="H236" s="233">
        <f t="shared" si="11"/>
        <v>6497.1832531372365</v>
      </c>
      <c r="I236" s="248"/>
    </row>
    <row r="237" spans="1:9" ht="15">
      <c r="A237" s="244">
        <v>4311304</v>
      </c>
      <c r="B237" s="244" t="s">
        <v>5003</v>
      </c>
      <c r="C237" s="245">
        <v>0.36037643034636185</v>
      </c>
      <c r="D237" s="246">
        <v>28510</v>
      </c>
      <c r="E237" s="247">
        <v>0.002430023961951418</v>
      </c>
      <c r="F237" s="231">
        <f t="shared" si="9"/>
        <v>2653.061224489796</v>
      </c>
      <c r="G237" s="232">
        <f t="shared" si="10"/>
        <v>5832.057508683403</v>
      </c>
      <c r="H237" s="233">
        <f t="shared" si="11"/>
        <v>8485.1187331732</v>
      </c>
      <c r="I237" s="248"/>
    </row>
    <row r="238" spans="1:9" ht="15">
      <c r="A238" s="244">
        <v>4311403</v>
      </c>
      <c r="B238" s="244" t="s">
        <v>5004</v>
      </c>
      <c r="C238" s="245">
        <v>0.2874836489042373</v>
      </c>
      <c r="D238" s="246">
        <v>80438</v>
      </c>
      <c r="E238" s="247">
        <v>0.0022648369015461282</v>
      </c>
      <c r="F238" s="231">
        <f t="shared" si="9"/>
        <v>2653.061224489796</v>
      </c>
      <c r="G238" s="232">
        <f t="shared" si="10"/>
        <v>5435.608563710708</v>
      </c>
      <c r="H238" s="233">
        <f t="shared" si="11"/>
        <v>8088.669788200505</v>
      </c>
      <c r="I238" s="248"/>
    </row>
    <row r="239" spans="1:9" ht="15">
      <c r="A239" s="244">
        <v>4311429</v>
      </c>
      <c r="B239" s="244" t="s">
        <v>5005</v>
      </c>
      <c r="C239" s="245">
        <v>0.5866876279729769</v>
      </c>
      <c r="D239" s="246">
        <v>2371</v>
      </c>
      <c r="E239" s="247">
        <v>0.0027242769597547343</v>
      </c>
      <c r="F239" s="231">
        <f t="shared" si="9"/>
        <v>2653.061224489796</v>
      </c>
      <c r="G239" s="232">
        <f t="shared" si="10"/>
        <v>6538.2647034113625</v>
      </c>
      <c r="H239" s="233">
        <f t="shared" si="11"/>
        <v>9191.325927901158</v>
      </c>
      <c r="I239" s="248"/>
    </row>
    <row r="240" spans="1:9" ht="15">
      <c r="A240" s="244">
        <v>4311502</v>
      </c>
      <c r="B240" s="244" t="s">
        <v>5006</v>
      </c>
      <c r="C240" s="245">
        <v>0.3937219030475937</v>
      </c>
      <c r="D240" s="246">
        <v>7460</v>
      </c>
      <c r="E240" s="247">
        <v>0.0021712258158042693</v>
      </c>
      <c r="F240" s="231">
        <f t="shared" si="9"/>
        <v>2653.061224489796</v>
      </c>
      <c r="G240" s="232">
        <f t="shared" si="10"/>
        <v>5210.941957930247</v>
      </c>
      <c r="H240" s="233">
        <f t="shared" si="11"/>
        <v>7864.003182420043</v>
      </c>
      <c r="I240" s="248"/>
    </row>
    <row r="241" spans="1:9" ht="15">
      <c r="A241" s="244">
        <v>4311601</v>
      </c>
      <c r="B241" s="244" t="s">
        <v>5007</v>
      </c>
      <c r="C241" s="245">
        <v>0.33643132651697766</v>
      </c>
      <c r="D241" s="246">
        <v>5651</v>
      </c>
      <c r="E241" s="247">
        <v>0.0017795894336233155</v>
      </c>
      <c r="F241" s="231">
        <f t="shared" si="9"/>
        <v>2653.061224489796</v>
      </c>
      <c r="G241" s="232">
        <f t="shared" si="10"/>
        <v>4271.0146406959575</v>
      </c>
      <c r="H241" s="233">
        <f t="shared" si="11"/>
        <v>6924.075865185754</v>
      </c>
      <c r="I241" s="248"/>
    </row>
    <row r="242" spans="1:9" ht="15">
      <c r="A242" s="244">
        <v>4311627</v>
      </c>
      <c r="B242" s="244" t="s">
        <v>5008</v>
      </c>
      <c r="C242" s="245">
        <v>0.321778350447884</v>
      </c>
      <c r="D242" s="246">
        <v>5653</v>
      </c>
      <c r="E242" s="247">
        <v>0.0017021712981162933</v>
      </c>
      <c r="F242" s="231">
        <f t="shared" si="9"/>
        <v>2653.061224489796</v>
      </c>
      <c r="G242" s="232">
        <f t="shared" si="10"/>
        <v>4085.211115479104</v>
      </c>
      <c r="H242" s="233">
        <f t="shared" si="11"/>
        <v>6738.2723399689</v>
      </c>
      <c r="I242" s="248"/>
    </row>
    <row r="243" spans="1:9" ht="15">
      <c r="A243" s="244">
        <v>4311643</v>
      </c>
      <c r="B243" s="244" t="s">
        <v>5009</v>
      </c>
      <c r="C243" s="245">
        <v>0.2711210931725224</v>
      </c>
      <c r="D243" s="246">
        <v>1699</v>
      </c>
      <c r="E243" s="247">
        <v>0.0011975589701870928</v>
      </c>
      <c r="F243" s="231">
        <f t="shared" si="9"/>
        <v>2653.061224489796</v>
      </c>
      <c r="G243" s="232">
        <f t="shared" si="10"/>
        <v>2874.1415284490226</v>
      </c>
      <c r="H243" s="233">
        <f t="shared" si="11"/>
        <v>5527.202752938819</v>
      </c>
      <c r="I243" s="248"/>
    </row>
    <row r="244" spans="1:9" ht="15">
      <c r="A244" s="244">
        <v>4311700</v>
      </c>
      <c r="B244" s="244" t="s">
        <v>5010</v>
      </c>
      <c r="C244" s="245">
        <v>0.41464869264966414</v>
      </c>
      <c r="D244" s="246">
        <v>5842</v>
      </c>
      <c r="E244" s="247">
        <v>0.002204292016383687</v>
      </c>
      <c r="F244" s="231">
        <f t="shared" si="9"/>
        <v>2653.061224489796</v>
      </c>
      <c r="G244" s="232">
        <f t="shared" si="10"/>
        <v>5290.300839320848</v>
      </c>
      <c r="H244" s="233">
        <f t="shared" si="11"/>
        <v>7943.362063810644</v>
      </c>
      <c r="I244" s="248"/>
    </row>
    <row r="245" spans="1:9" ht="15">
      <c r="A245" s="244">
        <v>4311718</v>
      </c>
      <c r="B245" s="244" t="s">
        <v>5011</v>
      </c>
      <c r="C245" s="245">
        <v>0.34153080754855564</v>
      </c>
      <c r="D245" s="246">
        <v>4198</v>
      </c>
      <c r="E245" s="247">
        <v>0.0017277895561714084</v>
      </c>
      <c r="F245" s="231">
        <f t="shared" si="9"/>
        <v>2653.061224489796</v>
      </c>
      <c r="G245" s="232">
        <f t="shared" si="10"/>
        <v>4146.69493481138</v>
      </c>
      <c r="H245" s="233">
        <f t="shared" si="11"/>
        <v>6799.756159301176</v>
      </c>
      <c r="I245" s="248"/>
    </row>
    <row r="246" spans="1:9" ht="15">
      <c r="A246" s="244">
        <v>4311734</v>
      </c>
      <c r="B246" s="244" t="s">
        <v>5012</v>
      </c>
      <c r="C246" s="245">
        <v>0.4741645194529231</v>
      </c>
      <c r="D246" s="246">
        <v>2977</v>
      </c>
      <c r="E246" s="247">
        <v>0.0022782452489160665</v>
      </c>
      <c r="F246" s="231">
        <f t="shared" si="9"/>
        <v>2653.061224489796</v>
      </c>
      <c r="G246" s="232">
        <f t="shared" si="10"/>
        <v>5467.788597398559</v>
      </c>
      <c r="H246" s="233">
        <f t="shared" si="11"/>
        <v>8120.849821888356</v>
      </c>
      <c r="I246" s="248"/>
    </row>
    <row r="247" spans="1:9" ht="15">
      <c r="A247" s="244">
        <v>4311759</v>
      </c>
      <c r="B247" s="244" t="s">
        <v>5013</v>
      </c>
      <c r="C247" s="245">
        <v>0.3745123367267931</v>
      </c>
      <c r="D247" s="246">
        <v>6601</v>
      </c>
      <c r="E247" s="247">
        <v>0.0020277395996216615</v>
      </c>
      <c r="F247" s="231">
        <f t="shared" si="9"/>
        <v>2653.061224489796</v>
      </c>
      <c r="G247" s="232">
        <f t="shared" si="10"/>
        <v>4866.5750390919875</v>
      </c>
      <c r="H247" s="233">
        <f t="shared" si="11"/>
        <v>7519.636263581784</v>
      </c>
      <c r="I247" s="248"/>
    </row>
    <row r="248" spans="1:9" ht="15">
      <c r="A248" s="244">
        <v>4311775</v>
      </c>
      <c r="B248" s="244" t="s">
        <v>5014</v>
      </c>
      <c r="C248" s="245">
        <v>0.34218274390961423</v>
      </c>
      <c r="D248" s="246">
        <v>6757</v>
      </c>
      <c r="E248" s="247">
        <v>0.0018591986130956201</v>
      </c>
      <c r="F248" s="231">
        <f t="shared" si="9"/>
        <v>2653.061224489796</v>
      </c>
      <c r="G248" s="232">
        <f t="shared" si="10"/>
        <v>4462.076671429489</v>
      </c>
      <c r="H248" s="233">
        <f t="shared" si="11"/>
        <v>7115.137895919284</v>
      </c>
      <c r="I248" s="248"/>
    </row>
    <row r="249" spans="1:9" ht="15">
      <c r="A249" s="244">
        <v>4311791</v>
      </c>
      <c r="B249" s="244" t="s">
        <v>5015</v>
      </c>
      <c r="C249" s="245">
        <v>0.2653855186355689</v>
      </c>
      <c r="D249" s="246">
        <v>2550</v>
      </c>
      <c r="E249" s="247">
        <v>0.0012458416401904355</v>
      </c>
      <c r="F249" s="231">
        <f t="shared" si="9"/>
        <v>2653.061224489796</v>
      </c>
      <c r="G249" s="232">
        <f t="shared" si="10"/>
        <v>2990.0199364570453</v>
      </c>
      <c r="H249" s="233">
        <f t="shared" si="11"/>
        <v>5643.081160946842</v>
      </c>
      <c r="I249" s="248"/>
    </row>
    <row r="250" spans="1:9" ht="15">
      <c r="A250" s="244">
        <v>4311809</v>
      </c>
      <c r="B250" s="244" t="s">
        <v>5016</v>
      </c>
      <c r="C250" s="245">
        <v>0.2765100983101811</v>
      </c>
      <c r="D250" s="246">
        <v>40559</v>
      </c>
      <c r="E250" s="247">
        <v>0.0019657517764399743</v>
      </c>
      <c r="F250" s="231">
        <f t="shared" si="9"/>
        <v>2653.061224489796</v>
      </c>
      <c r="G250" s="232">
        <f t="shared" si="10"/>
        <v>4717.804263455939</v>
      </c>
      <c r="H250" s="233">
        <f t="shared" si="11"/>
        <v>7370.865487945735</v>
      </c>
      <c r="I250" s="248"/>
    </row>
    <row r="251" spans="1:9" ht="15">
      <c r="A251" s="244">
        <v>4311908</v>
      </c>
      <c r="B251" s="244" t="s">
        <v>5017</v>
      </c>
      <c r="C251" s="245">
        <v>0.3079779058008729</v>
      </c>
      <c r="D251" s="246">
        <v>4888</v>
      </c>
      <c r="E251" s="247">
        <v>0.0015940202545288897</v>
      </c>
      <c r="F251" s="231">
        <f t="shared" si="9"/>
        <v>2653.061224489796</v>
      </c>
      <c r="G251" s="232">
        <f t="shared" si="10"/>
        <v>3825.6486108693352</v>
      </c>
      <c r="H251" s="233">
        <f t="shared" si="11"/>
        <v>6478.709835359132</v>
      </c>
      <c r="I251" s="248"/>
    </row>
    <row r="252" spans="1:9" ht="15">
      <c r="A252" s="244">
        <v>4311981</v>
      </c>
      <c r="B252" s="244" t="s">
        <v>5018</v>
      </c>
      <c r="C252" s="245">
        <v>0.38489976470311343</v>
      </c>
      <c r="D252" s="246">
        <v>3984</v>
      </c>
      <c r="E252" s="247">
        <v>0.0019319689373371756</v>
      </c>
      <c r="F252" s="231">
        <f t="shared" si="9"/>
        <v>2653.061224489796</v>
      </c>
      <c r="G252" s="232">
        <f t="shared" si="10"/>
        <v>4636.725449609222</v>
      </c>
      <c r="H252" s="233">
        <f t="shared" si="11"/>
        <v>7289.786674099018</v>
      </c>
      <c r="I252" s="248"/>
    </row>
    <row r="253" spans="1:9" ht="15">
      <c r="A253" s="244">
        <v>4312005</v>
      </c>
      <c r="B253" s="244" t="s">
        <v>5019</v>
      </c>
      <c r="C253" s="245">
        <v>0.3344939414114282</v>
      </c>
      <c r="D253" s="246">
        <v>2150</v>
      </c>
      <c r="E253" s="247">
        <v>0.0015305891109049297</v>
      </c>
      <c r="F253" s="231">
        <f t="shared" si="9"/>
        <v>2653.061224489796</v>
      </c>
      <c r="G253" s="232">
        <f t="shared" si="10"/>
        <v>3673.413866171831</v>
      </c>
      <c r="H253" s="233">
        <f t="shared" si="11"/>
        <v>6326.475090661627</v>
      </c>
      <c r="I253" s="248"/>
    </row>
    <row r="254" spans="1:9" ht="15">
      <c r="A254" s="244">
        <v>4312054</v>
      </c>
      <c r="B254" s="244" t="s">
        <v>5020</v>
      </c>
      <c r="C254" s="245">
        <v>0.34892795815891386</v>
      </c>
      <c r="D254" s="246">
        <v>4349</v>
      </c>
      <c r="E254" s="247">
        <v>0.0017745930429673526</v>
      </c>
      <c r="F254" s="231">
        <f t="shared" si="9"/>
        <v>2653.061224489796</v>
      </c>
      <c r="G254" s="232">
        <f t="shared" si="10"/>
        <v>4259.023303121647</v>
      </c>
      <c r="H254" s="233">
        <f t="shared" si="11"/>
        <v>6912.084527611443</v>
      </c>
      <c r="I254" s="248"/>
    </row>
    <row r="255" spans="1:9" ht="15">
      <c r="A255" s="244">
        <v>4312104</v>
      </c>
      <c r="B255" s="244" t="s">
        <v>5021</v>
      </c>
      <c r="C255" s="245">
        <v>0.43673071213031067</v>
      </c>
      <c r="D255" s="246">
        <v>4762</v>
      </c>
      <c r="E255" s="247">
        <v>0.0022515766535616986</v>
      </c>
      <c r="F255" s="231">
        <f t="shared" si="9"/>
        <v>2653.061224489796</v>
      </c>
      <c r="G255" s="232">
        <f t="shared" si="10"/>
        <v>5403.783968548077</v>
      </c>
      <c r="H255" s="233">
        <f t="shared" si="11"/>
        <v>8056.845193037872</v>
      </c>
      <c r="I255" s="248"/>
    </row>
    <row r="256" spans="1:9" ht="15">
      <c r="A256" s="244">
        <v>4312138</v>
      </c>
      <c r="B256" s="244" t="s">
        <v>5022</v>
      </c>
      <c r="C256" s="245">
        <v>0.32382061880916757</v>
      </c>
      <c r="D256" s="246">
        <v>2513</v>
      </c>
      <c r="E256" s="247">
        <v>0.0015168336897743875</v>
      </c>
      <c r="F256" s="231">
        <f t="shared" si="9"/>
        <v>2653.061224489796</v>
      </c>
      <c r="G256" s="232">
        <f t="shared" si="10"/>
        <v>3640.4008554585303</v>
      </c>
      <c r="H256" s="233">
        <f t="shared" si="11"/>
        <v>6293.462079948326</v>
      </c>
      <c r="I256" s="248"/>
    </row>
    <row r="257" spans="1:9" ht="15">
      <c r="A257" s="244">
        <v>4312153</v>
      </c>
      <c r="B257" s="244" t="s">
        <v>5023</v>
      </c>
      <c r="C257" s="245">
        <v>0.3538751413457081</v>
      </c>
      <c r="D257" s="246">
        <v>4514</v>
      </c>
      <c r="E257" s="247">
        <v>0.0018098345863848796</v>
      </c>
      <c r="F257" s="231">
        <f t="shared" si="9"/>
        <v>2653.061224489796</v>
      </c>
      <c r="G257" s="232">
        <f t="shared" si="10"/>
        <v>4343.603007323711</v>
      </c>
      <c r="H257" s="233">
        <f t="shared" si="11"/>
        <v>6996.664231813507</v>
      </c>
      <c r="I257" s="248"/>
    </row>
    <row r="258" spans="1:9" ht="15">
      <c r="A258" s="244">
        <v>4312179</v>
      </c>
      <c r="B258" s="244" t="s">
        <v>5024</v>
      </c>
      <c r="C258" s="245">
        <v>0.3899293669982575</v>
      </c>
      <c r="D258" s="246">
        <v>1877</v>
      </c>
      <c r="E258" s="247">
        <v>0.001748276741872004</v>
      </c>
      <c r="F258" s="231">
        <f t="shared" si="9"/>
        <v>2653.061224489796</v>
      </c>
      <c r="G258" s="232">
        <f t="shared" si="10"/>
        <v>4195.864180492809</v>
      </c>
      <c r="H258" s="233">
        <f t="shared" si="11"/>
        <v>6848.925404982605</v>
      </c>
      <c r="I258" s="248"/>
    </row>
    <row r="259" spans="1:9" ht="15">
      <c r="A259" s="244">
        <v>4312203</v>
      </c>
      <c r="B259" s="244" t="s">
        <v>5025</v>
      </c>
      <c r="C259" s="245">
        <v>0.369787925091483</v>
      </c>
      <c r="D259" s="246">
        <v>4686</v>
      </c>
      <c r="E259" s="247">
        <v>0.0019018561391528634</v>
      </c>
      <c r="F259" s="231">
        <f t="shared" si="9"/>
        <v>2653.061224489796</v>
      </c>
      <c r="G259" s="232">
        <f t="shared" si="10"/>
        <v>4564.4547339668725</v>
      </c>
      <c r="H259" s="233">
        <f t="shared" si="11"/>
        <v>7217.515958456668</v>
      </c>
      <c r="I259" s="248"/>
    </row>
    <row r="260" spans="1:9" ht="15">
      <c r="A260" s="244">
        <v>4312252</v>
      </c>
      <c r="B260" s="244" t="s">
        <v>5026</v>
      </c>
      <c r="C260" s="245">
        <v>0.4231709653104367</v>
      </c>
      <c r="D260" s="246">
        <v>7821</v>
      </c>
      <c r="E260" s="247">
        <v>0.0023502269359754013</v>
      </c>
      <c r="F260" s="231">
        <f t="shared" si="9"/>
        <v>2653.061224489796</v>
      </c>
      <c r="G260" s="232">
        <f t="shared" si="10"/>
        <v>5640.5446463409635</v>
      </c>
      <c r="H260" s="233">
        <f t="shared" si="11"/>
        <v>8293.60587083076</v>
      </c>
      <c r="I260" s="248"/>
    </row>
    <row r="261" spans="1:9" ht="15">
      <c r="A261" s="244">
        <v>4312302</v>
      </c>
      <c r="B261" s="244" t="s">
        <v>5027</v>
      </c>
      <c r="C261" s="245">
        <v>0.41105270562451496</v>
      </c>
      <c r="D261" s="246">
        <v>5165</v>
      </c>
      <c r="E261" s="247">
        <v>0.0021451746413390055</v>
      </c>
      <c r="F261" s="231">
        <f t="shared" si="9"/>
        <v>2653.061224489796</v>
      </c>
      <c r="G261" s="232">
        <f t="shared" si="10"/>
        <v>5148.419139213614</v>
      </c>
      <c r="H261" s="233">
        <f t="shared" si="11"/>
        <v>7801.480363703409</v>
      </c>
      <c r="I261" s="248"/>
    </row>
    <row r="262" spans="1:9" ht="15">
      <c r="A262" s="244">
        <v>4312351</v>
      </c>
      <c r="B262" s="244" t="s">
        <v>5028</v>
      </c>
      <c r="C262" s="245">
        <v>0.2492123832070829</v>
      </c>
      <c r="D262" s="246">
        <v>1601</v>
      </c>
      <c r="E262" s="247">
        <v>0.0010910205039252666</v>
      </c>
      <c r="F262" s="231">
        <f t="shared" si="9"/>
        <v>2653.061224489796</v>
      </c>
      <c r="G262" s="232">
        <f t="shared" si="10"/>
        <v>2618.44920942064</v>
      </c>
      <c r="H262" s="233">
        <f t="shared" si="11"/>
        <v>5271.510433910436</v>
      </c>
      <c r="I262" s="248"/>
    </row>
    <row r="263" spans="1:9" ht="15">
      <c r="A263" s="244">
        <v>4312377</v>
      </c>
      <c r="B263" s="244" t="s">
        <v>5029</v>
      </c>
      <c r="C263" s="245">
        <v>0.5746540154875533</v>
      </c>
      <c r="D263" s="246">
        <v>3159</v>
      </c>
      <c r="E263" s="247">
        <v>0.0027857586263061625</v>
      </c>
      <c r="F263" s="231">
        <f t="shared" si="9"/>
        <v>2653.061224489796</v>
      </c>
      <c r="G263" s="232">
        <f t="shared" si="10"/>
        <v>6685.82070313479</v>
      </c>
      <c r="H263" s="233">
        <f t="shared" si="11"/>
        <v>9338.881927624587</v>
      </c>
      <c r="I263" s="248"/>
    </row>
    <row r="264" spans="1:9" ht="15">
      <c r="A264" s="244">
        <v>431238</v>
      </c>
      <c r="B264" s="244" t="s">
        <v>1126</v>
      </c>
      <c r="C264" s="245">
        <v>0.1897651121875126</v>
      </c>
      <c r="D264" s="246">
        <v>2784</v>
      </c>
      <c r="E264" s="247">
        <v>0.000564809469759451</v>
      </c>
      <c r="F264" s="231">
        <v>2016.1290322580646</v>
      </c>
      <c r="G264" s="232">
        <v>2935.5878319413587</v>
      </c>
      <c r="H264" s="233">
        <v>5546.188218254633</v>
      </c>
      <c r="I264" s="248"/>
    </row>
    <row r="265" spans="1:9" ht="15">
      <c r="A265" s="244">
        <v>4312401</v>
      </c>
      <c r="B265" s="244" t="s">
        <v>5030</v>
      </c>
      <c r="C265" s="245">
        <v>0.3183361392639354</v>
      </c>
      <c r="D265" s="246">
        <v>64505</v>
      </c>
      <c r="E265" s="247">
        <v>0.0024262164682213767</v>
      </c>
      <c r="F265" s="231">
        <f t="shared" si="9"/>
        <v>2653.061224489796</v>
      </c>
      <c r="G265" s="232">
        <f t="shared" si="10"/>
        <v>5822.919523731304</v>
      </c>
      <c r="H265" s="233">
        <f t="shared" si="11"/>
        <v>8475.9807482211</v>
      </c>
      <c r="I265" s="248"/>
    </row>
    <row r="266" spans="1:9" ht="15">
      <c r="A266" s="244">
        <v>4312427</v>
      </c>
      <c r="B266" s="244" t="s">
        <v>5031</v>
      </c>
      <c r="C266" s="245">
        <v>0.4340314467557956</v>
      </c>
      <c r="D266" s="246">
        <v>2874</v>
      </c>
      <c r="E266" s="247">
        <v>0.0020744300999578497</v>
      </c>
      <c r="F266" s="231">
        <f aca="true" t="shared" si="12" ref="F266:F332">$B$3/490</f>
        <v>2653.061224489796</v>
      </c>
      <c r="G266" s="232">
        <f aca="true" t="shared" si="13" ref="G266:G332">$B$4*E266</f>
        <v>4978.6322398988395</v>
      </c>
      <c r="H266" s="233">
        <f aca="true" t="shared" si="14" ref="H266:H332">F266+G266</f>
        <v>7631.693464388636</v>
      </c>
      <c r="I266" s="248"/>
    </row>
    <row r="267" spans="1:9" ht="15">
      <c r="A267" s="244">
        <v>4312443</v>
      </c>
      <c r="B267" s="244" t="s">
        <v>5032</v>
      </c>
      <c r="C267" s="245">
        <v>0.3528908054726112</v>
      </c>
      <c r="D267" s="246">
        <v>3230</v>
      </c>
      <c r="E267" s="247">
        <v>0.0017164269139484328</v>
      </c>
      <c r="F267" s="231">
        <f t="shared" si="12"/>
        <v>2653.061224489796</v>
      </c>
      <c r="G267" s="232">
        <f t="shared" si="13"/>
        <v>4119.424593476238</v>
      </c>
      <c r="H267" s="233">
        <f t="shared" si="14"/>
        <v>6772.485817966035</v>
      </c>
      <c r="I267" s="248"/>
    </row>
    <row r="268" spans="1:9" ht="15">
      <c r="A268" s="244">
        <v>4312450</v>
      </c>
      <c r="B268" s="244" t="s">
        <v>5033</v>
      </c>
      <c r="C268" s="245">
        <v>0.3885146612990896</v>
      </c>
      <c r="D268" s="246">
        <v>6368</v>
      </c>
      <c r="E268" s="247">
        <v>0.0020922446447205817</v>
      </c>
      <c r="F268" s="231">
        <f t="shared" si="12"/>
        <v>2653.061224489796</v>
      </c>
      <c r="G268" s="232">
        <f t="shared" si="13"/>
        <v>5021.387147329396</v>
      </c>
      <c r="H268" s="233">
        <f t="shared" si="14"/>
        <v>7674.448371819191</v>
      </c>
      <c r="I268" s="248"/>
    </row>
    <row r="269" spans="1:9" ht="15">
      <c r="A269" s="244">
        <v>4312476</v>
      </c>
      <c r="B269" s="244" t="s">
        <v>5034</v>
      </c>
      <c r="C269" s="245">
        <v>0.30670485702127337</v>
      </c>
      <c r="D269" s="246">
        <v>6172</v>
      </c>
      <c r="E269" s="247">
        <v>0.0016439520101660418</v>
      </c>
      <c r="F269" s="231">
        <f t="shared" si="12"/>
        <v>2653.061224489796</v>
      </c>
      <c r="G269" s="232">
        <f t="shared" si="13"/>
        <v>3945.4848243985</v>
      </c>
      <c r="H269" s="233">
        <f t="shared" si="14"/>
        <v>6598.546048888296</v>
      </c>
      <c r="I269" s="248"/>
    </row>
    <row r="270" spans="1:9" ht="15">
      <c r="A270" s="244">
        <v>4312500</v>
      </c>
      <c r="B270" s="244" t="s">
        <v>5035</v>
      </c>
      <c r="C270" s="245">
        <v>0.39015941924370634</v>
      </c>
      <c r="D270" s="246">
        <v>12431</v>
      </c>
      <c r="E270" s="247">
        <v>0.002322857673629249</v>
      </c>
      <c r="F270" s="231">
        <f t="shared" si="12"/>
        <v>2653.061224489796</v>
      </c>
      <c r="G270" s="232">
        <f t="shared" si="13"/>
        <v>5574.858416710197</v>
      </c>
      <c r="H270" s="233">
        <f t="shared" si="14"/>
        <v>8227.919641199993</v>
      </c>
      <c r="I270" s="248"/>
    </row>
    <row r="271" spans="1:9" ht="15">
      <c r="A271" s="244">
        <v>4312609</v>
      </c>
      <c r="B271" s="244" t="s">
        <v>5036</v>
      </c>
      <c r="C271" s="245">
        <v>0.3024076043044776</v>
      </c>
      <c r="D271" s="246">
        <v>5150</v>
      </c>
      <c r="E271" s="247">
        <v>0.0015774964348804505</v>
      </c>
      <c r="F271" s="231">
        <f t="shared" si="12"/>
        <v>2653.061224489796</v>
      </c>
      <c r="G271" s="232">
        <f t="shared" si="13"/>
        <v>3785.991443713081</v>
      </c>
      <c r="H271" s="233">
        <f t="shared" si="14"/>
        <v>6439.052668202878</v>
      </c>
      <c r="I271" s="248"/>
    </row>
    <row r="272" spans="1:9" ht="15">
      <c r="A272" s="244">
        <v>4312617</v>
      </c>
      <c r="B272" s="244" t="s">
        <v>5037</v>
      </c>
      <c r="C272" s="245">
        <v>0.3719363867662902</v>
      </c>
      <c r="D272" s="246">
        <v>3010</v>
      </c>
      <c r="E272" s="247">
        <v>0.0017900214551497577</v>
      </c>
      <c r="F272" s="231">
        <f t="shared" si="12"/>
        <v>2653.061224489796</v>
      </c>
      <c r="G272" s="232">
        <f t="shared" si="13"/>
        <v>4296.051492359418</v>
      </c>
      <c r="H272" s="233">
        <f t="shared" si="14"/>
        <v>6949.112716849215</v>
      </c>
      <c r="I272" s="248"/>
    </row>
    <row r="273" spans="1:9" ht="15">
      <c r="A273" s="244">
        <v>4312625</v>
      </c>
      <c r="B273" s="244" t="s">
        <v>5038</v>
      </c>
      <c r="C273" s="245">
        <v>0.3515095428870149</v>
      </c>
      <c r="D273" s="246">
        <v>1902</v>
      </c>
      <c r="E273" s="247">
        <v>0.0015791496599995628</v>
      </c>
      <c r="F273" s="231">
        <f t="shared" si="12"/>
        <v>2653.061224489796</v>
      </c>
      <c r="G273" s="232">
        <f t="shared" si="13"/>
        <v>3789.9591839989507</v>
      </c>
      <c r="H273" s="233">
        <f t="shared" si="14"/>
        <v>6443.020408488746</v>
      </c>
      <c r="I273" s="248"/>
    </row>
    <row r="274" spans="1:9" ht="15">
      <c r="A274" s="244">
        <v>4312658</v>
      </c>
      <c r="B274" s="244" t="s">
        <v>5039</v>
      </c>
      <c r="C274" s="245">
        <v>0.30182845084226534</v>
      </c>
      <c r="D274" s="246">
        <v>17638</v>
      </c>
      <c r="E274" s="247">
        <v>0.0018937915298296731</v>
      </c>
      <c r="F274" s="231">
        <f t="shared" si="12"/>
        <v>2653.061224489796</v>
      </c>
      <c r="G274" s="232">
        <f t="shared" si="13"/>
        <v>4545.099671591215</v>
      </c>
      <c r="H274" s="233">
        <f t="shared" si="14"/>
        <v>7198.160896081012</v>
      </c>
      <c r="I274" s="248"/>
    </row>
    <row r="275" spans="1:9" ht="15">
      <c r="A275" s="244">
        <v>4312674</v>
      </c>
      <c r="B275" s="244" t="s">
        <v>5040</v>
      </c>
      <c r="C275" s="245">
        <v>0.3758473649099501</v>
      </c>
      <c r="D275" s="246">
        <v>1834</v>
      </c>
      <c r="E275" s="247">
        <v>0.0016792911677280145</v>
      </c>
      <c r="F275" s="231">
        <f t="shared" si="12"/>
        <v>2653.061224489796</v>
      </c>
      <c r="G275" s="232">
        <f t="shared" si="13"/>
        <v>4030.2988025472346</v>
      </c>
      <c r="H275" s="233">
        <f t="shared" si="14"/>
        <v>6683.360027037031</v>
      </c>
      <c r="I275" s="248"/>
    </row>
    <row r="276" spans="1:9" ht="15">
      <c r="A276" s="244">
        <v>4312708</v>
      </c>
      <c r="B276" s="244" t="s">
        <v>5041</v>
      </c>
      <c r="C276" s="245">
        <v>0.36325049791584524</v>
      </c>
      <c r="D276" s="246">
        <v>12057</v>
      </c>
      <c r="E276" s="247">
        <v>0.002152765385652602</v>
      </c>
      <c r="F276" s="231">
        <f t="shared" si="12"/>
        <v>2653.061224489796</v>
      </c>
      <c r="G276" s="232">
        <f t="shared" si="13"/>
        <v>5166.636925566245</v>
      </c>
      <c r="H276" s="233">
        <f t="shared" si="14"/>
        <v>7819.698150056041</v>
      </c>
      <c r="I276" s="248"/>
    </row>
    <row r="277" spans="1:9" ht="15">
      <c r="A277" s="244">
        <v>4312757</v>
      </c>
      <c r="B277" s="244" t="s">
        <v>5042</v>
      </c>
      <c r="C277" s="245">
        <v>0.2905727192866514</v>
      </c>
      <c r="D277" s="246">
        <v>3389</v>
      </c>
      <c r="E277" s="247">
        <v>0.0014235416144107798</v>
      </c>
      <c r="F277" s="231">
        <f t="shared" si="12"/>
        <v>2653.061224489796</v>
      </c>
      <c r="G277" s="232">
        <f t="shared" si="13"/>
        <v>3416.4998745858716</v>
      </c>
      <c r="H277" s="233">
        <f t="shared" si="14"/>
        <v>6069.561099075668</v>
      </c>
      <c r="I277" s="248"/>
    </row>
    <row r="278" spans="1:9" ht="15">
      <c r="A278" s="244">
        <v>4312807</v>
      </c>
      <c r="B278" s="244" t="s">
        <v>5043</v>
      </c>
      <c r="C278" s="245">
        <v>0.3076345786527847</v>
      </c>
      <c r="D278" s="246">
        <v>4819</v>
      </c>
      <c r="E278" s="247">
        <v>0.0015888514060571235</v>
      </c>
      <c r="F278" s="231">
        <f t="shared" si="12"/>
        <v>2653.061224489796</v>
      </c>
      <c r="G278" s="232">
        <f t="shared" si="13"/>
        <v>3813.2433745370963</v>
      </c>
      <c r="H278" s="233">
        <f t="shared" si="14"/>
        <v>6466.304599026893</v>
      </c>
      <c r="I278" s="248"/>
    </row>
    <row r="279" spans="1:9" ht="15">
      <c r="A279" s="244">
        <v>4312906</v>
      </c>
      <c r="B279" s="244" t="s">
        <v>5044</v>
      </c>
      <c r="C279" s="245">
        <v>0.1867969067580179</v>
      </c>
      <c r="D279" s="246">
        <v>8615</v>
      </c>
      <c r="E279" s="247">
        <v>0.0010525980641185276</v>
      </c>
      <c r="F279" s="231">
        <f t="shared" si="12"/>
        <v>2653.061224489796</v>
      </c>
      <c r="G279" s="232">
        <f t="shared" si="13"/>
        <v>2526.2353538844663</v>
      </c>
      <c r="H279" s="233">
        <f t="shared" si="14"/>
        <v>5179.296578374262</v>
      </c>
      <c r="I279" s="248"/>
    </row>
    <row r="280" spans="1:9" ht="15">
      <c r="A280" s="244">
        <v>4312955</v>
      </c>
      <c r="B280" s="244" t="s">
        <v>5045</v>
      </c>
      <c r="C280" s="245">
        <v>0.3039819038117114</v>
      </c>
      <c r="D280" s="246">
        <v>2120</v>
      </c>
      <c r="E280" s="247">
        <v>0.001388042309198824</v>
      </c>
      <c r="F280" s="231">
        <f t="shared" si="12"/>
        <v>2653.061224489796</v>
      </c>
      <c r="G280" s="232">
        <f t="shared" si="13"/>
        <v>3331.3015420771776</v>
      </c>
      <c r="H280" s="233">
        <f t="shared" si="14"/>
        <v>5984.362766566974</v>
      </c>
      <c r="I280" s="248"/>
    </row>
    <row r="281" spans="1:9" ht="15">
      <c r="A281" s="244">
        <v>4313003</v>
      </c>
      <c r="B281" s="244" t="s">
        <v>5046</v>
      </c>
      <c r="C281" s="245">
        <v>0.28266697217864706</v>
      </c>
      <c r="D281" s="246">
        <v>3366</v>
      </c>
      <c r="E281" s="247">
        <v>0.0013833968359945438</v>
      </c>
      <c r="F281" s="231">
        <f t="shared" si="12"/>
        <v>2653.061224489796</v>
      </c>
      <c r="G281" s="232">
        <f t="shared" si="13"/>
        <v>3320.152406386905</v>
      </c>
      <c r="H281" s="233">
        <f t="shared" si="14"/>
        <v>5973.213630876701</v>
      </c>
      <c r="I281" s="248"/>
    </row>
    <row r="282" spans="1:9" ht="15">
      <c r="A282" s="244">
        <v>4313011</v>
      </c>
      <c r="B282" s="244" t="s">
        <v>5047</v>
      </c>
      <c r="C282" s="245">
        <v>0.25120983346359393</v>
      </c>
      <c r="D282" s="246">
        <v>2814</v>
      </c>
      <c r="E282" s="247">
        <v>0.0011968503302051358</v>
      </c>
      <c r="F282" s="231">
        <f t="shared" si="12"/>
        <v>2653.061224489796</v>
      </c>
      <c r="G282" s="232">
        <f t="shared" si="13"/>
        <v>2872.4407924923257</v>
      </c>
      <c r="H282" s="233">
        <f t="shared" si="14"/>
        <v>5525.502016982122</v>
      </c>
      <c r="I282" s="248"/>
    </row>
    <row r="283" spans="1:9" ht="15">
      <c r="A283" s="244">
        <v>4313037</v>
      </c>
      <c r="B283" s="244" t="s">
        <v>5048</v>
      </c>
      <c r="C283" s="245">
        <v>0.2978108035429625</v>
      </c>
      <c r="D283" s="246">
        <v>4835</v>
      </c>
      <c r="E283" s="247">
        <v>0.0015388791465648453</v>
      </c>
      <c r="F283" s="231">
        <f t="shared" si="12"/>
        <v>2653.061224489796</v>
      </c>
      <c r="G283" s="232">
        <f t="shared" si="13"/>
        <v>3693.309951755629</v>
      </c>
      <c r="H283" s="233">
        <f t="shared" si="14"/>
        <v>6346.371176245425</v>
      </c>
      <c r="I283" s="248"/>
    </row>
    <row r="284" spans="1:9" ht="15">
      <c r="A284" s="244">
        <v>4313060</v>
      </c>
      <c r="B284" s="244" t="s">
        <v>5049</v>
      </c>
      <c r="C284" s="245">
        <v>0.33553460595440493</v>
      </c>
      <c r="D284" s="246">
        <v>19196</v>
      </c>
      <c r="E284" s="247">
        <v>0.0021321783248314133</v>
      </c>
      <c r="F284" s="231">
        <f t="shared" si="12"/>
        <v>2653.061224489796</v>
      </c>
      <c r="G284" s="232">
        <f t="shared" si="13"/>
        <v>5117.227979595392</v>
      </c>
      <c r="H284" s="233">
        <f t="shared" si="14"/>
        <v>7770.2892040851875</v>
      </c>
      <c r="I284" s="248"/>
    </row>
    <row r="285" spans="1:9" ht="15">
      <c r="A285" s="244">
        <v>431308</v>
      </c>
      <c r="B285" s="244" t="s">
        <v>5270</v>
      </c>
      <c r="C285" s="245">
        <v>0.2569463742788719</v>
      </c>
      <c r="D285" s="246">
        <v>2484</v>
      </c>
      <c r="E285" s="247">
        <v>0.000740816336619065</v>
      </c>
      <c r="F285" s="231">
        <v>2016.1290322580646</v>
      </c>
      <c r="G285" s="232">
        <v>3850.380597210076</v>
      </c>
      <c r="H285" s="233">
        <v>6646.23113612722</v>
      </c>
      <c r="I285" s="248"/>
    </row>
    <row r="286" spans="1:9" ht="15">
      <c r="A286" s="244">
        <v>4313102</v>
      </c>
      <c r="B286" s="244" t="s">
        <v>5050</v>
      </c>
      <c r="C286" s="245">
        <v>0.2977406650277778</v>
      </c>
      <c r="D286" s="246">
        <v>6296</v>
      </c>
      <c r="E286" s="247">
        <v>0.001600672399173665</v>
      </c>
      <c r="F286" s="231">
        <f t="shared" si="12"/>
        <v>2653.061224489796</v>
      </c>
      <c r="G286" s="232">
        <f t="shared" si="13"/>
        <v>3841.613758016796</v>
      </c>
      <c r="H286" s="233">
        <f t="shared" si="14"/>
        <v>6494.674982506593</v>
      </c>
      <c r="I286" s="248"/>
    </row>
    <row r="287" spans="1:9" ht="15">
      <c r="A287" s="244">
        <v>4313201</v>
      </c>
      <c r="B287" s="244" t="s">
        <v>5051</v>
      </c>
      <c r="C287" s="245">
        <v>0.2860737978973399</v>
      </c>
      <c r="D287" s="246">
        <v>21511</v>
      </c>
      <c r="E287" s="247">
        <v>0.0018491909788648578</v>
      </c>
      <c r="F287" s="231">
        <f t="shared" si="12"/>
        <v>2653.061224489796</v>
      </c>
      <c r="G287" s="232">
        <f t="shared" si="13"/>
        <v>4438.058349275659</v>
      </c>
      <c r="H287" s="233">
        <f t="shared" si="14"/>
        <v>7091.119573765454</v>
      </c>
      <c r="I287" s="248"/>
    </row>
    <row r="288" spans="1:9" ht="15">
      <c r="A288" s="244">
        <v>4313300</v>
      </c>
      <c r="B288" s="244" t="s">
        <v>5052</v>
      </c>
      <c r="C288" s="245">
        <v>0.29319443114380767</v>
      </c>
      <c r="D288" s="246">
        <v>25212</v>
      </c>
      <c r="E288" s="247">
        <v>0.001940892162534968</v>
      </c>
      <c r="F288" s="231">
        <f t="shared" si="12"/>
        <v>2653.061224489796</v>
      </c>
      <c r="G288" s="232">
        <f t="shared" si="13"/>
        <v>4658.141190083923</v>
      </c>
      <c r="H288" s="233">
        <f t="shared" si="14"/>
        <v>7311.20241457372</v>
      </c>
      <c r="I288" s="248"/>
    </row>
    <row r="289" spans="1:9" ht="15">
      <c r="A289" s="244">
        <v>4313334</v>
      </c>
      <c r="B289" s="244" t="s">
        <v>5053</v>
      </c>
      <c r="C289" s="245">
        <v>0.3013833194819779</v>
      </c>
      <c r="D289" s="246">
        <v>2480</v>
      </c>
      <c r="E289" s="247">
        <v>0.0014089369487502723</v>
      </c>
      <c r="F289" s="231">
        <f t="shared" si="12"/>
        <v>2653.061224489796</v>
      </c>
      <c r="G289" s="232">
        <f t="shared" si="13"/>
        <v>3381.4486770006533</v>
      </c>
      <c r="H289" s="233">
        <f t="shared" si="14"/>
        <v>6034.50990149045</v>
      </c>
      <c r="I289" s="248"/>
    </row>
    <row r="290" spans="1:9" ht="15">
      <c r="A290" s="244">
        <v>431335</v>
      </c>
      <c r="B290" s="244" t="s">
        <v>5271</v>
      </c>
      <c r="C290" s="245">
        <v>0.2882274049478822</v>
      </c>
      <c r="D290" s="246">
        <v>3490</v>
      </c>
      <c r="E290" s="247">
        <v>0.0009137147796972885</v>
      </c>
      <c r="F290" s="231">
        <v>2016.1290322580646</v>
      </c>
      <c r="G290" s="232">
        <v>4749.017381537019</v>
      </c>
      <c r="H290" s="233">
        <v>7726.846405366118</v>
      </c>
      <c r="I290" s="248"/>
    </row>
    <row r="291" spans="1:9" ht="15">
      <c r="A291" s="244">
        <v>4313375</v>
      </c>
      <c r="B291" s="244" t="s">
        <v>5054</v>
      </c>
      <c r="C291" s="245">
        <v>0.38901121624884466</v>
      </c>
      <c r="D291" s="246">
        <v>25275</v>
      </c>
      <c r="E291" s="247">
        <v>0.0025761455249035514</v>
      </c>
      <c r="F291" s="231">
        <f t="shared" si="12"/>
        <v>2653.061224489796</v>
      </c>
      <c r="G291" s="232">
        <f t="shared" si="13"/>
        <v>6182.749259768523</v>
      </c>
      <c r="H291" s="233">
        <f t="shared" si="14"/>
        <v>8835.81048425832</v>
      </c>
      <c r="I291" s="248"/>
    </row>
    <row r="292" spans="1:9" ht="15">
      <c r="A292" s="244">
        <v>4313391</v>
      </c>
      <c r="B292" s="244" t="s">
        <v>5055</v>
      </c>
      <c r="C292" s="245">
        <v>0.33936966234391264</v>
      </c>
      <c r="D292" s="246">
        <v>3647</v>
      </c>
      <c r="E292" s="247">
        <v>0.0016810010132429797</v>
      </c>
      <c r="F292" s="231">
        <f t="shared" si="12"/>
        <v>2653.061224489796</v>
      </c>
      <c r="G292" s="232">
        <f t="shared" si="13"/>
        <v>4034.4024317831513</v>
      </c>
      <c r="H292" s="233">
        <f t="shared" si="14"/>
        <v>6687.463656272947</v>
      </c>
      <c r="I292" s="248"/>
    </row>
    <row r="293" spans="1:9" ht="15">
      <c r="A293" s="244">
        <v>4313409</v>
      </c>
      <c r="B293" s="244" t="s">
        <v>5056</v>
      </c>
      <c r="C293" s="245">
        <v>0.31937572531248765</v>
      </c>
      <c r="D293" s="246">
        <v>244007</v>
      </c>
      <c r="E293" s="247">
        <v>0.0029717812685459005</v>
      </c>
      <c r="F293" s="231">
        <f t="shared" si="12"/>
        <v>2653.061224489796</v>
      </c>
      <c r="G293" s="232">
        <f t="shared" si="13"/>
        <v>7132.275044510161</v>
      </c>
      <c r="H293" s="233">
        <f t="shared" si="14"/>
        <v>9785.336268999958</v>
      </c>
      <c r="I293" s="248"/>
    </row>
    <row r="294" spans="1:9" ht="15">
      <c r="A294" s="244">
        <v>4313425</v>
      </c>
      <c r="B294" s="244" t="s">
        <v>5057</v>
      </c>
      <c r="C294" s="245">
        <v>0.3282330078920848</v>
      </c>
      <c r="D294" s="246">
        <v>3429</v>
      </c>
      <c r="E294" s="247">
        <v>0.001610875475590238</v>
      </c>
      <c r="F294" s="231">
        <f t="shared" si="12"/>
        <v>2653.061224489796</v>
      </c>
      <c r="G294" s="232">
        <f t="shared" si="13"/>
        <v>3866.1011414165714</v>
      </c>
      <c r="H294" s="233">
        <f t="shared" si="14"/>
        <v>6519.162365906368</v>
      </c>
      <c r="I294" s="248"/>
    </row>
    <row r="295" spans="1:9" ht="15">
      <c r="A295" s="244">
        <v>4313441</v>
      </c>
      <c r="B295" s="244" t="s">
        <v>5058</v>
      </c>
      <c r="C295" s="245">
        <v>0.3771776998101694</v>
      </c>
      <c r="D295" s="246">
        <v>2206</v>
      </c>
      <c r="E295" s="247">
        <v>0.0017325725455743404</v>
      </c>
      <c r="F295" s="231">
        <f t="shared" si="12"/>
        <v>2653.061224489796</v>
      </c>
      <c r="G295" s="232">
        <f t="shared" si="13"/>
        <v>4158.174109378417</v>
      </c>
      <c r="H295" s="233">
        <f t="shared" si="14"/>
        <v>6811.235333868213</v>
      </c>
      <c r="I295" s="248"/>
    </row>
    <row r="296" spans="1:9" ht="15">
      <c r="A296" s="244">
        <v>4313466</v>
      </c>
      <c r="B296" s="244" t="s">
        <v>5059</v>
      </c>
      <c r="C296" s="245">
        <v>0.35105120864848033</v>
      </c>
      <c r="D296" s="246">
        <v>1926</v>
      </c>
      <c r="E296" s="247">
        <v>0.0015800597474507256</v>
      </c>
      <c r="F296" s="231">
        <f t="shared" si="12"/>
        <v>2653.061224489796</v>
      </c>
      <c r="G296" s="232">
        <f t="shared" si="13"/>
        <v>3792.1433938817418</v>
      </c>
      <c r="H296" s="233">
        <f t="shared" si="14"/>
        <v>6445.204618371537</v>
      </c>
      <c r="I296" s="248"/>
    </row>
    <row r="297" spans="1:9" ht="15">
      <c r="A297" s="244">
        <v>4313490</v>
      </c>
      <c r="B297" s="244" t="s">
        <v>5060</v>
      </c>
      <c r="C297" s="245">
        <v>0.39196751181761413</v>
      </c>
      <c r="D297" s="246">
        <v>4059</v>
      </c>
      <c r="E297" s="247">
        <v>0.001972956564345568</v>
      </c>
      <c r="F297" s="231">
        <f t="shared" si="12"/>
        <v>2653.061224489796</v>
      </c>
      <c r="G297" s="232">
        <f t="shared" si="13"/>
        <v>4735.095754429363</v>
      </c>
      <c r="H297" s="233">
        <f t="shared" si="14"/>
        <v>7388.15697891916</v>
      </c>
      <c r="I297" s="248"/>
    </row>
    <row r="298" spans="1:9" ht="15">
      <c r="A298" s="244">
        <v>4313508</v>
      </c>
      <c r="B298" s="244" t="s">
        <v>5061</v>
      </c>
      <c r="C298" s="245">
        <v>0.32817508101404486</v>
      </c>
      <c r="D298" s="246">
        <v>44713</v>
      </c>
      <c r="E298" s="247">
        <v>0.0023674197532553604</v>
      </c>
      <c r="F298" s="231">
        <f t="shared" si="12"/>
        <v>2653.061224489796</v>
      </c>
      <c r="G298" s="232">
        <f t="shared" si="13"/>
        <v>5681.807407812865</v>
      </c>
      <c r="H298" s="233">
        <f t="shared" si="14"/>
        <v>8334.868632302661</v>
      </c>
      <c r="I298" s="248"/>
    </row>
    <row r="299" spans="1:9" ht="15">
      <c r="A299" s="244">
        <v>4313607</v>
      </c>
      <c r="B299" s="244" t="s">
        <v>5062</v>
      </c>
      <c r="C299" s="245">
        <v>0.30407227523328406</v>
      </c>
      <c r="D299" s="246">
        <v>4088</v>
      </c>
      <c r="E299" s="247">
        <v>0.0015321738688754496</v>
      </c>
      <c r="F299" s="231">
        <f t="shared" si="12"/>
        <v>2653.061224489796</v>
      </c>
      <c r="G299" s="232">
        <f t="shared" si="13"/>
        <v>3677.2172853010793</v>
      </c>
      <c r="H299" s="233">
        <f t="shared" si="14"/>
        <v>6330.278509790875</v>
      </c>
      <c r="I299" s="248"/>
    </row>
    <row r="300" spans="1:9" ht="15">
      <c r="A300" s="244">
        <v>4313656</v>
      </c>
      <c r="B300" s="244" t="s">
        <v>5063</v>
      </c>
      <c r="C300" s="245">
        <v>0.40574571736394116</v>
      </c>
      <c r="D300" s="246">
        <v>11560</v>
      </c>
      <c r="E300" s="247">
        <v>0.0023894734759217886</v>
      </c>
      <c r="F300" s="231">
        <f t="shared" si="12"/>
        <v>2653.061224489796</v>
      </c>
      <c r="G300" s="232">
        <f t="shared" si="13"/>
        <v>5734.736342212293</v>
      </c>
      <c r="H300" s="233">
        <f t="shared" si="14"/>
        <v>8387.79756670209</v>
      </c>
      <c r="I300" s="248"/>
    </row>
    <row r="301" spans="1:9" ht="15">
      <c r="A301" s="244">
        <v>4313706</v>
      </c>
      <c r="B301" s="244" t="s">
        <v>5064</v>
      </c>
      <c r="C301" s="245">
        <v>0.3722868355615252</v>
      </c>
      <c r="D301" s="246">
        <v>35328</v>
      </c>
      <c r="E301" s="247">
        <v>0.002592388770449139</v>
      </c>
      <c r="F301" s="231">
        <f t="shared" si="12"/>
        <v>2653.061224489796</v>
      </c>
      <c r="G301" s="232">
        <f t="shared" si="13"/>
        <v>6221.733049077934</v>
      </c>
      <c r="H301" s="233">
        <f t="shared" si="14"/>
        <v>8874.79427356773</v>
      </c>
      <c r="I301" s="248"/>
    </row>
    <row r="302" spans="1:9" ht="15">
      <c r="A302" s="244">
        <v>4313805</v>
      </c>
      <c r="B302" s="244" t="s">
        <v>5065</v>
      </c>
      <c r="C302" s="245">
        <v>0.3815043892154423</v>
      </c>
      <c r="D302" s="246">
        <v>7227</v>
      </c>
      <c r="E302" s="247">
        <v>0.0020938609692074113</v>
      </c>
      <c r="F302" s="231">
        <f t="shared" si="12"/>
        <v>2653.061224489796</v>
      </c>
      <c r="G302" s="232">
        <f t="shared" si="13"/>
        <v>5025.266326097787</v>
      </c>
      <c r="H302" s="233">
        <f t="shared" si="14"/>
        <v>7678.327550587583</v>
      </c>
      <c r="I302" s="248"/>
    </row>
    <row r="303" spans="1:9" ht="15">
      <c r="A303" s="244">
        <v>4313904</v>
      </c>
      <c r="B303" s="244" t="s">
        <v>5066</v>
      </c>
      <c r="C303" s="245">
        <v>0.30687528626167754</v>
      </c>
      <c r="D303" s="246">
        <v>42225</v>
      </c>
      <c r="E303" s="247">
        <v>0.0021948354075189453</v>
      </c>
      <c r="F303" s="231">
        <f t="shared" si="12"/>
        <v>2653.061224489796</v>
      </c>
      <c r="G303" s="232">
        <f t="shared" si="13"/>
        <v>5267.604978045469</v>
      </c>
      <c r="H303" s="233">
        <f t="shared" si="14"/>
        <v>7920.666202535265</v>
      </c>
      <c r="I303" s="248"/>
    </row>
    <row r="304" spans="1:9" ht="15">
      <c r="A304" s="244">
        <v>4313953</v>
      </c>
      <c r="B304" s="244" t="s">
        <v>5067</v>
      </c>
      <c r="C304" s="245">
        <v>0.41536135761835274</v>
      </c>
      <c r="D304" s="246">
        <v>9917</v>
      </c>
      <c r="E304" s="247">
        <v>0.002390494405521748</v>
      </c>
      <c r="F304" s="231">
        <f t="shared" si="12"/>
        <v>2653.061224489796</v>
      </c>
      <c r="G304" s="232">
        <f t="shared" si="13"/>
        <v>5737.186573252196</v>
      </c>
      <c r="H304" s="233">
        <f t="shared" si="14"/>
        <v>8390.247797741991</v>
      </c>
      <c r="I304" s="248"/>
    </row>
    <row r="305" spans="1:9" ht="15">
      <c r="A305" s="244">
        <v>4314001</v>
      </c>
      <c r="B305" s="244" t="s">
        <v>5068</v>
      </c>
      <c r="C305" s="245">
        <v>0.24242396742443917</v>
      </c>
      <c r="D305" s="246">
        <v>7194</v>
      </c>
      <c r="E305" s="247">
        <v>0.001329614411934984</v>
      </c>
      <c r="F305" s="231">
        <f t="shared" si="12"/>
        <v>2653.061224489796</v>
      </c>
      <c r="G305" s="232">
        <f t="shared" si="13"/>
        <v>3191.0745886439613</v>
      </c>
      <c r="H305" s="233">
        <f t="shared" si="14"/>
        <v>5844.135813133757</v>
      </c>
      <c r="I305" s="248"/>
    </row>
    <row r="306" spans="1:9" ht="15">
      <c r="A306" s="244">
        <v>4314027</v>
      </c>
      <c r="B306" s="244" t="s">
        <v>5069</v>
      </c>
      <c r="C306" s="245">
        <v>0.369448167048129</v>
      </c>
      <c r="D306" s="246">
        <v>7376</v>
      </c>
      <c r="E306" s="247">
        <v>0.0020339077296527407</v>
      </c>
      <c r="F306" s="231">
        <f t="shared" si="12"/>
        <v>2653.061224489796</v>
      </c>
      <c r="G306" s="232">
        <f t="shared" si="13"/>
        <v>4881.378551166577</v>
      </c>
      <c r="H306" s="233">
        <f t="shared" si="14"/>
        <v>7534.439775656374</v>
      </c>
      <c r="I306" s="248"/>
    </row>
    <row r="307" spans="1:9" ht="15">
      <c r="A307" s="244">
        <v>4314035</v>
      </c>
      <c r="B307" s="244" t="s">
        <v>5070</v>
      </c>
      <c r="C307" s="245">
        <v>0.3327378518456135</v>
      </c>
      <c r="D307" s="246">
        <v>4070</v>
      </c>
      <c r="E307" s="247">
        <v>0.0016755059107201199</v>
      </c>
      <c r="F307" s="231">
        <f t="shared" si="12"/>
        <v>2653.061224489796</v>
      </c>
      <c r="G307" s="232">
        <f t="shared" si="13"/>
        <v>4021.2141857282877</v>
      </c>
      <c r="H307" s="233">
        <f t="shared" si="14"/>
        <v>6674.275410218084</v>
      </c>
      <c r="I307" s="248"/>
    </row>
    <row r="308" spans="1:9" ht="15">
      <c r="A308" s="244">
        <v>4314050</v>
      </c>
      <c r="B308" s="244" t="s">
        <v>5071</v>
      </c>
      <c r="C308" s="245">
        <v>0.3653705548217976</v>
      </c>
      <c r="D308" s="246">
        <v>53877</v>
      </c>
      <c r="E308" s="247">
        <v>0.0027104952455804447</v>
      </c>
      <c r="F308" s="231">
        <f t="shared" si="12"/>
        <v>2653.061224489796</v>
      </c>
      <c r="G308" s="232">
        <f t="shared" si="13"/>
        <v>6505.188589393068</v>
      </c>
      <c r="H308" s="233">
        <f t="shared" si="14"/>
        <v>9158.249813882863</v>
      </c>
      <c r="I308" s="248"/>
    </row>
    <row r="309" spans="1:9" ht="15">
      <c r="A309" s="244">
        <v>4314068</v>
      </c>
      <c r="B309" s="244" t="s">
        <v>5072</v>
      </c>
      <c r="C309" s="245">
        <v>0.4824888807225116</v>
      </c>
      <c r="D309" s="246">
        <v>4874</v>
      </c>
      <c r="E309" s="247">
        <v>0.002496173293066799</v>
      </c>
      <c r="F309" s="231">
        <f t="shared" si="12"/>
        <v>2653.061224489796</v>
      </c>
      <c r="G309" s="232">
        <f t="shared" si="13"/>
        <v>5990.815903360318</v>
      </c>
      <c r="H309" s="233">
        <f t="shared" si="14"/>
        <v>8643.877127850114</v>
      </c>
      <c r="I309" s="248"/>
    </row>
    <row r="310" spans="1:9" ht="15">
      <c r="A310" s="244">
        <v>4314076</v>
      </c>
      <c r="B310" s="244" t="s">
        <v>5073</v>
      </c>
      <c r="C310" s="245">
        <v>0.4072084728224228</v>
      </c>
      <c r="D310" s="246">
        <v>6167</v>
      </c>
      <c r="E310" s="247">
        <v>0.002182390650672614</v>
      </c>
      <c r="F310" s="231">
        <f t="shared" si="12"/>
        <v>2653.061224489796</v>
      </c>
      <c r="G310" s="232">
        <f t="shared" si="13"/>
        <v>5237.737561614274</v>
      </c>
      <c r="H310" s="233">
        <f t="shared" si="14"/>
        <v>7890.798786104069</v>
      </c>
      <c r="I310" s="248"/>
    </row>
    <row r="311" spans="1:9" ht="15">
      <c r="A311" s="244">
        <v>4314100</v>
      </c>
      <c r="B311" s="244" t="s">
        <v>5074</v>
      </c>
      <c r="C311" s="245">
        <v>0.3297920855970152</v>
      </c>
      <c r="D311" s="246">
        <v>197206</v>
      </c>
      <c r="E311" s="247">
        <v>0.002972232934572386</v>
      </c>
      <c r="F311" s="231">
        <f t="shared" si="12"/>
        <v>2653.061224489796</v>
      </c>
      <c r="G311" s="232">
        <f t="shared" si="13"/>
        <v>7133.359042973727</v>
      </c>
      <c r="H311" s="233">
        <f t="shared" si="14"/>
        <v>9786.420267463523</v>
      </c>
      <c r="I311" s="248"/>
    </row>
    <row r="312" spans="1:9" ht="15">
      <c r="A312" s="244">
        <v>4314134</v>
      </c>
      <c r="B312" s="244" t="s">
        <v>5075</v>
      </c>
      <c r="C312" s="245">
        <v>0.2681427867273108</v>
      </c>
      <c r="D312" s="246">
        <v>2014</v>
      </c>
      <c r="E312" s="247">
        <v>0.0012150093859457812</v>
      </c>
      <c r="F312" s="231">
        <f t="shared" si="12"/>
        <v>2653.061224489796</v>
      </c>
      <c r="G312" s="232">
        <f t="shared" si="13"/>
        <v>2916.0225262698746</v>
      </c>
      <c r="H312" s="233">
        <f t="shared" si="14"/>
        <v>5569.083750759671</v>
      </c>
      <c r="I312" s="248"/>
    </row>
    <row r="313" spans="1:9" ht="15">
      <c r="A313" s="244">
        <v>4314159</v>
      </c>
      <c r="B313" s="244" t="s">
        <v>5076</v>
      </c>
      <c r="C313" s="245">
        <v>0.357772698552704</v>
      </c>
      <c r="D313" s="246">
        <v>8760</v>
      </c>
      <c r="E313" s="247">
        <v>0.0020210981615056186</v>
      </c>
      <c r="F313" s="231">
        <f t="shared" si="12"/>
        <v>2653.061224489796</v>
      </c>
      <c r="G313" s="232">
        <f t="shared" si="13"/>
        <v>4850.635587613485</v>
      </c>
      <c r="H313" s="233">
        <f t="shared" si="14"/>
        <v>7503.6968121032805</v>
      </c>
      <c r="I313" s="248"/>
    </row>
    <row r="314" spans="1:9" ht="15">
      <c r="A314" s="244">
        <v>4314175</v>
      </c>
      <c r="B314" s="244" t="s">
        <v>5077</v>
      </c>
      <c r="C314" s="245">
        <v>0.41396093252528526</v>
      </c>
      <c r="D314" s="246">
        <v>2042</v>
      </c>
      <c r="E314" s="247">
        <v>0.001879629756101138</v>
      </c>
      <c r="F314" s="231">
        <f t="shared" si="12"/>
        <v>2653.061224489796</v>
      </c>
      <c r="G314" s="232">
        <f t="shared" si="13"/>
        <v>4511.111414642731</v>
      </c>
      <c r="H314" s="233">
        <f t="shared" si="14"/>
        <v>7164.1726391325265</v>
      </c>
      <c r="I314" s="248"/>
    </row>
    <row r="315" spans="1:9" ht="15">
      <c r="A315" s="244">
        <v>4314209</v>
      </c>
      <c r="B315" s="244" t="s">
        <v>5078</v>
      </c>
      <c r="C315" s="245">
        <v>0.4752143867199308</v>
      </c>
      <c r="D315" s="246">
        <v>8202</v>
      </c>
      <c r="E315" s="247">
        <v>0.0026581662476253573</v>
      </c>
      <c r="F315" s="231">
        <f t="shared" si="12"/>
        <v>2653.061224489796</v>
      </c>
      <c r="G315" s="232">
        <f t="shared" si="13"/>
        <v>6379.598994300857</v>
      </c>
      <c r="H315" s="233">
        <f t="shared" si="14"/>
        <v>9032.660218790654</v>
      </c>
      <c r="I315" s="248"/>
    </row>
    <row r="316" spans="1:9" ht="15">
      <c r="A316" s="244">
        <v>4314308</v>
      </c>
      <c r="B316" s="244" t="s">
        <v>5079</v>
      </c>
      <c r="C316" s="245">
        <v>0.29756288713924967</v>
      </c>
      <c r="D316" s="246">
        <v>4000</v>
      </c>
      <c r="E316" s="247">
        <v>0.001494487740913376</v>
      </c>
      <c r="F316" s="231">
        <f t="shared" si="12"/>
        <v>2653.061224489796</v>
      </c>
      <c r="G316" s="232">
        <f t="shared" si="13"/>
        <v>3586.7705781921027</v>
      </c>
      <c r="H316" s="233">
        <f t="shared" si="14"/>
        <v>6239.831802681899</v>
      </c>
      <c r="I316" s="248"/>
    </row>
    <row r="317" spans="1:9" ht="15">
      <c r="A317" s="244">
        <v>4314407</v>
      </c>
      <c r="B317" s="244" t="s">
        <v>5080</v>
      </c>
      <c r="C317" s="245">
        <v>0.3939870606025702</v>
      </c>
      <c r="D317" s="246">
        <v>342649</v>
      </c>
      <c r="E317" s="247">
        <v>0.0038575714033052683</v>
      </c>
      <c r="F317" s="231">
        <f t="shared" si="12"/>
        <v>2653.061224489796</v>
      </c>
      <c r="G317" s="232">
        <f t="shared" si="13"/>
        <v>9258.171367932644</v>
      </c>
      <c r="H317" s="233">
        <f t="shared" si="14"/>
        <v>11911.23259242244</v>
      </c>
      <c r="I317" s="248"/>
    </row>
    <row r="318" spans="1:9" ht="15">
      <c r="A318" s="244">
        <v>4314423</v>
      </c>
      <c r="B318" s="244" t="s">
        <v>5081</v>
      </c>
      <c r="C318" s="245">
        <v>0.24242519707459698</v>
      </c>
      <c r="D318" s="246">
        <v>5434</v>
      </c>
      <c r="E318" s="247">
        <v>0.0012748241933328989</v>
      </c>
      <c r="F318" s="231">
        <f t="shared" si="12"/>
        <v>2653.061224489796</v>
      </c>
      <c r="G318" s="232">
        <f t="shared" si="13"/>
        <v>3059.578063998957</v>
      </c>
      <c r="H318" s="233">
        <f t="shared" si="14"/>
        <v>5712.639288488754</v>
      </c>
      <c r="I318" s="248"/>
    </row>
    <row r="319" spans="1:9" ht="15">
      <c r="A319" s="244">
        <v>4314456</v>
      </c>
      <c r="B319" s="244" t="s">
        <v>5082</v>
      </c>
      <c r="C319" s="245">
        <v>0.3619584631838642</v>
      </c>
      <c r="D319" s="246">
        <v>2601</v>
      </c>
      <c r="E319" s="247">
        <v>0.0017042542386717832</v>
      </c>
      <c r="F319" s="231">
        <f t="shared" si="12"/>
        <v>2653.061224489796</v>
      </c>
      <c r="G319" s="232">
        <f t="shared" si="13"/>
        <v>4090.21017281228</v>
      </c>
      <c r="H319" s="233">
        <f t="shared" si="14"/>
        <v>6743.271397302076</v>
      </c>
      <c r="I319" s="248"/>
    </row>
    <row r="320" spans="1:9" ht="15">
      <c r="A320" s="244">
        <v>4314464</v>
      </c>
      <c r="B320" s="244" t="s">
        <v>5083</v>
      </c>
      <c r="C320" s="245">
        <v>0.5573920302938757</v>
      </c>
      <c r="D320" s="246">
        <v>2207</v>
      </c>
      <c r="E320" s="247">
        <v>0.0025605643765535834</v>
      </c>
      <c r="F320" s="231">
        <f t="shared" si="12"/>
        <v>2653.061224489796</v>
      </c>
      <c r="G320" s="232">
        <f t="shared" si="13"/>
        <v>6145.3545037286</v>
      </c>
      <c r="H320" s="233">
        <f t="shared" si="14"/>
        <v>8798.415728218397</v>
      </c>
      <c r="I320" s="248"/>
    </row>
    <row r="321" spans="1:9" ht="15">
      <c r="A321" s="244">
        <v>4314472</v>
      </c>
      <c r="B321" s="244" t="s">
        <v>5084</v>
      </c>
      <c r="C321" s="245">
        <v>0.4374898947887494</v>
      </c>
      <c r="D321" s="246">
        <v>4272</v>
      </c>
      <c r="E321" s="247">
        <v>0.0022190511195882656</v>
      </c>
      <c r="F321" s="231">
        <f t="shared" si="12"/>
        <v>2653.061224489796</v>
      </c>
      <c r="G321" s="232">
        <f t="shared" si="13"/>
        <v>5325.7226870118375</v>
      </c>
      <c r="H321" s="233">
        <f t="shared" si="14"/>
        <v>7978.783911501634</v>
      </c>
      <c r="I321" s="248"/>
    </row>
    <row r="322" spans="1:9" ht="15">
      <c r="A322" s="244">
        <v>4314498</v>
      </c>
      <c r="B322" s="244" t="s">
        <v>5085</v>
      </c>
      <c r="C322" s="245">
        <v>0.3748401574331522</v>
      </c>
      <c r="D322" s="246">
        <v>4345</v>
      </c>
      <c r="E322" s="247">
        <v>0.0019061153252220618</v>
      </c>
      <c r="F322" s="231">
        <f t="shared" si="12"/>
        <v>2653.061224489796</v>
      </c>
      <c r="G322" s="232">
        <f t="shared" si="13"/>
        <v>4574.676780532948</v>
      </c>
      <c r="H322" s="233">
        <f t="shared" si="14"/>
        <v>7227.738005022744</v>
      </c>
      <c r="I322" s="248"/>
    </row>
    <row r="323" spans="1:9" ht="15">
      <c r="A323" s="244">
        <v>4314506</v>
      </c>
      <c r="B323" s="244" t="s">
        <v>5086</v>
      </c>
      <c r="C323" s="245">
        <v>0.4092351044127069</v>
      </c>
      <c r="D323" s="246">
        <v>12158</v>
      </c>
      <c r="E323" s="247">
        <v>0.0024283249154759537</v>
      </c>
      <c r="F323" s="231">
        <f t="shared" si="12"/>
        <v>2653.061224489796</v>
      </c>
      <c r="G323" s="232">
        <f t="shared" si="13"/>
        <v>5827.979797142289</v>
      </c>
      <c r="H323" s="233">
        <f t="shared" si="14"/>
        <v>8481.041021632085</v>
      </c>
      <c r="I323" s="248"/>
    </row>
    <row r="324" spans="1:9" ht="15">
      <c r="A324" s="244"/>
      <c r="B324" s="244" t="s">
        <v>5272</v>
      </c>
      <c r="C324" s="245"/>
      <c r="D324" s="246"/>
      <c r="E324" s="247"/>
      <c r="F324" s="231"/>
      <c r="G324" s="232"/>
      <c r="H324" s="233"/>
      <c r="I324" s="248"/>
    </row>
    <row r="325" spans="1:9" ht="15">
      <c r="A325" s="244">
        <v>4314555</v>
      </c>
      <c r="B325" s="244" t="s">
        <v>5087</v>
      </c>
      <c r="C325" s="245">
        <v>0.436403426022279</v>
      </c>
      <c r="D325" s="246">
        <v>2619</v>
      </c>
      <c r="E325" s="247">
        <v>0.0020568994902008925</v>
      </c>
      <c r="F325" s="231">
        <f t="shared" si="12"/>
        <v>2653.061224489796</v>
      </c>
      <c r="G325" s="232">
        <f t="shared" si="13"/>
        <v>4936.558776482142</v>
      </c>
      <c r="H325" s="233">
        <f t="shared" si="14"/>
        <v>7589.620000971938</v>
      </c>
      <c r="I325" s="248"/>
    </row>
    <row r="326" spans="1:9" ht="15">
      <c r="A326" s="244">
        <v>4314605</v>
      </c>
      <c r="B326" s="244" t="s">
        <v>5088</v>
      </c>
      <c r="C326" s="245">
        <v>0.4995693514768165</v>
      </c>
      <c r="D326" s="246">
        <v>19496</v>
      </c>
      <c r="E326" s="247">
        <v>0.003181941628429171</v>
      </c>
      <c r="F326" s="231">
        <f t="shared" si="12"/>
        <v>2653.061224489796</v>
      </c>
      <c r="G326" s="232">
        <f t="shared" si="13"/>
        <v>7636.65990823001</v>
      </c>
      <c r="H326" s="233">
        <f t="shared" si="14"/>
        <v>10289.721132719806</v>
      </c>
      <c r="I326" s="248"/>
    </row>
    <row r="327" spans="1:9" ht="15">
      <c r="A327" s="244">
        <v>4314704</v>
      </c>
      <c r="B327" s="244" t="s">
        <v>5089</v>
      </c>
      <c r="C327" s="245">
        <v>0.37610082332956263</v>
      </c>
      <c r="D327" s="246">
        <v>10426</v>
      </c>
      <c r="E327" s="247">
        <v>0.002180853721048723</v>
      </c>
      <c r="F327" s="231">
        <f t="shared" si="12"/>
        <v>2653.061224489796</v>
      </c>
      <c r="G327" s="232">
        <f t="shared" si="13"/>
        <v>5234.048930516935</v>
      </c>
      <c r="H327" s="233">
        <f t="shared" si="14"/>
        <v>7887.110155006731</v>
      </c>
      <c r="I327" s="248"/>
    </row>
    <row r="328" spans="1:9" ht="15">
      <c r="A328" s="244">
        <v>4314753</v>
      </c>
      <c r="B328" s="244" t="s">
        <v>5090</v>
      </c>
      <c r="C328" s="245">
        <v>0.31394835688770856</v>
      </c>
      <c r="D328" s="246">
        <v>2032</v>
      </c>
      <c r="E328" s="247">
        <v>0.001424463627456382</v>
      </c>
      <c r="F328" s="231">
        <f t="shared" si="12"/>
        <v>2653.061224489796</v>
      </c>
      <c r="G328" s="232">
        <f t="shared" si="13"/>
        <v>3418.7127058953165</v>
      </c>
      <c r="H328" s="233">
        <f t="shared" si="14"/>
        <v>6071.773930385112</v>
      </c>
      <c r="I328" s="248"/>
    </row>
    <row r="329" spans="1:9" ht="15">
      <c r="A329" s="244">
        <v>4314779</v>
      </c>
      <c r="B329" s="244" t="s">
        <v>5091</v>
      </c>
      <c r="C329" s="245">
        <v>0.36758438299751833</v>
      </c>
      <c r="D329" s="246">
        <v>3784</v>
      </c>
      <c r="E329" s="247">
        <v>0.001830856538769728</v>
      </c>
      <c r="F329" s="231">
        <f t="shared" si="12"/>
        <v>2653.061224489796</v>
      </c>
      <c r="G329" s="232">
        <f t="shared" si="13"/>
        <v>4394.055693047347</v>
      </c>
      <c r="H329" s="233">
        <f t="shared" si="14"/>
        <v>7047.116917537143</v>
      </c>
      <c r="I329" s="248"/>
    </row>
    <row r="330" spans="1:9" ht="15">
      <c r="A330" s="244">
        <v>4314787</v>
      </c>
      <c r="B330" s="244" t="s">
        <v>5092</v>
      </c>
      <c r="C330" s="245">
        <v>0.27219520266285285</v>
      </c>
      <c r="D330" s="246">
        <v>1618</v>
      </c>
      <c r="E330" s="247">
        <v>0.0011935258747646667</v>
      </c>
      <c r="F330" s="231">
        <f t="shared" si="12"/>
        <v>2653.061224489796</v>
      </c>
      <c r="G330" s="232">
        <f t="shared" si="13"/>
        <v>2864.4620994352</v>
      </c>
      <c r="H330" s="233">
        <f t="shared" si="14"/>
        <v>5517.523323924996</v>
      </c>
      <c r="I330" s="248"/>
    </row>
    <row r="331" spans="1:9" ht="15">
      <c r="A331" s="244">
        <v>4314803</v>
      </c>
      <c r="B331" s="244" t="s">
        <v>5093</v>
      </c>
      <c r="C331" s="245">
        <v>0.37987631675105155</v>
      </c>
      <c r="D331" s="246">
        <v>33874</v>
      </c>
      <c r="E331" s="247">
        <v>0.0026286138105955214</v>
      </c>
      <c r="F331" s="231">
        <f t="shared" si="12"/>
        <v>2653.061224489796</v>
      </c>
      <c r="G331" s="232">
        <f t="shared" si="13"/>
        <v>6308.673145429251</v>
      </c>
      <c r="H331" s="233">
        <f t="shared" si="14"/>
        <v>8961.734369919048</v>
      </c>
      <c r="I331" s="248"/>
    </row>
    <row r="332" spans="1:9" ht="15">
      <c r="A332" s="244">
        <v>4314902</v>
      </c>
      <c r="B332" s="244" t="s">
        <v>5094</v>
      </c>
      <c r="C332" s="245">
        <v>0.2976084854830016</v>
      </c>
      <c r="D332" s="246">
        <v>1475717</v>
      </c>
      <c r="E332" s="247">
        <v>0.0036274410732930465</v>
      </c>
      <c r="F332" s="231">
        <f t="shared" si="12"/>
        <v>2653.061224489796</v>
      </c>
      <c r="G332" s="232">
        <f t="shared" si="13"/>
        <v>8705.858575903312</v>
      </c>
      <c r="H332" s="233">
        <f t="shared" si="14"/>
        <v>11358.919800393109</v>
      </c>
      <c r="I332" s="248"/>
    </row>
    <row r="333" spans="1:9" ht="15">
      <c r="A333" s="244">
        <v>4315008</v>
      </c>
      <c r="B333" s="244" t="s">
        <v>5095</v>
      </c>
      <c r="C333" s="245">
        <v>0.3603170085873016</v>
      </c>
      <c r="D333" s="246">
        <v>5177</v>
      </c>
      <c r="E333" s="247">
        <v>0.00188105321705623</v>
      </c>
      <c r="F333" s="231">
        <f aca="true" t="shared" si="15" ref="F333:F397">$B$3/490</f>
        <v>2653.061224489796</v>
      </c>
      <c r="G333" s="232">
        <f aca="true" t="shared" si="16" ref="G333:G397">$B$4*E333</f>
        <v>4514.5277209349515</v>
      </c>
      <c r="H333" s="233">
        <f aca="true" t="shared" si="17" ref="H333:H397">F333+G333</f>
        <v>7167.588945424748</v>
      </c>
      <c r="I333" s="248"/>
    </row>
    <row r="334" spans="1:9" ht="15">
      <c r="A334" s="244">
        <v>4315057</v>
      </c>
      <c r="B334" s="244" t="s">
        <v>5096</v>
      </c>
      <c r="C334" s="245">
        <v>0.42030168357051223</v>
      </c>
      <c r="D334" s="246">
        <v>2323</v>
      </c>
      <c r="E334" s="247">
        <v>0.0019456875747334219</v>
      </c>
      <c r="F334" s="231">
        <f t="shared" si="15"/>
        <v>2653.061224489796</v>
      </c>
      <c r="G334" s="232">
        <f t="shared" si="16"/>
        <v>4669.650179360213</v>
      </c>
      <c r="H334" s="233">
        <f t="shared" si="17"/>
        <v>7322.711403850009</v>
      </c>
      <c r="I334" s="248"/>
    </row>
    <row r="335" spans="1:9" ht="15">
      <c r="A335" s="244">
        <v>4315073</v>
      </c>
      <c r="B335" s="244" t="s">
        <v>5097</v>
      </c>
      <c r="C335" s="245">
        <v>0.3580950792360621</v>
      </c>
      <c r="D335" s="246">
        <v>1641</v>
      </c>
      <c r="E335" s="247">
        <v>0.0015735090124696187</v>
      </c>
      <c r="F335" s="231">
        <f t="shared" si="15"/>
        <v>2653.061224489796</v>
      </c>
      <c r="G335" s="232">
        <f t="shared" si="16"/>
        <v>3776.4216299270847</v>
      </c>
      <c r="H335" s="233">
        <f t="shared" si="17"/>
        <v>6429.482854416881</v>
      </c>
      <c r="I335" s="248"/>
    </row>
    <row r="336" spans="1:9" ht="15">
      <c r="A336" s="244">
        <v>4315107</v>
      </c>
      <c r="B336" s="244" t="s">
        <v>5098</v>
      </c>
      <c r="C336" s="245">
        <v>0.4144484131975182</v>
      </c>
      <c r="D336" s="246">
        <v>10601</v>
      </c>
      <c r="E336" s="247">
        <v>0.00240922355568682</v>
      </c>
      <c r="F336" s="231">
        <f t="shared" si="15"/>
        <v>2653.061224489796</v>
      </c>
      <c r="G336" s="232">
        <f t="shared" si="16"/>
        <v>5782.136533648369</v>
      </c>
      <c r="H336" s="233">
        <f t="shared" si="17"/>
        <v>8435.197758138165</v>
      </c>
      <c r="I336" s="248"/>
    </row>
    <row r="337" spans="1:9" ht="15">
      <c r="A337" s="244">
        <v>4315131</v>
      </c>
      <c r="B337" s="244" t="s">
        <v>5099</v>
      </c>
      <c r="C337" s="245">
        <v>0.26521406808073433</v>
      </c>
      <c r="D337" s="246">
        <v>1751</v>
      </c>
      <c r="E337" s="247">
        <v>0.0011767767341958285</v>
      </c>
      <c r="F337" s="231">
        <f t="shared" si="15"/>
        <v>2653.061224489796</v>
      </c>
      <c r="G337" s="232">
        <f t="shared" si="16"/>
        <v>2824.2641620699883</v>
      </c>
      <c r="H337" s="233">
        <f t="shared" si="17"/>
        <v>5477.325386559784</v>
      </c>
      <c r="I337" s="248"/>
    </row>
    <row r="338" spans="1:9" ht="15">
      <c r="A338" s="244">
        <v>4315149</v>
      </c>
      <c r="B338" s="244" t="s">
        <v>5100</v>
      </c>
      <c r="C338" s="245">
        <v>0.3054175938086392</v>
      </c>
      <c r="D338" s="246">
        <v>2760</v>
      </c>
      <c r="E338" s="247">
        <v>0.0014508917391220743</v>
      </c>
      <c r="F338" s="231">
        <f t="shared" si="15"/>
        <v>2653.061224489796</v>
      </c>
      <c r="G338" s="232">
        <f t="shared" si="16"/>
        <v>3482.140173892978</v>
      </c>
      <c r="H338" s="233">
        <f t="shared" si="17"/>
        <v>6135.201398382775</v>
      </c>
      <c r="I338" s="248"/>
    </row>
    <row r="339" spans="1:9" ht="15">
      <c r="A339" s="244">
        <v>4315156</v>
      </c>
      <c r="B339" s="244" t="s">
        <v>5101</v>
      </c>
      <c r="C339" s="245">
        <v>0.28875046141194133</v>
      </c>
      <c r="D339" s="246">
        <v>5748</v>
      </c>
      <c r="E339" s="247">
        <v>0.0015312806520572412</v>
      </c>
      <c r="F339" s="231">
        <f t="shared" si="15"/>
        <v>2653.061224489796</v>
      </c>
      <c r="G339" s="232">
        <f t="shared" si="16"/>
        <v>3675.0735649373787</v>
      </c>
      <c r="H339" s="233">
        <f t="shared" si="17"/>
        <v>6328.134789427175</v>
      </c>
      <c r="I339" s="248"/>
    </row>
    <row r="340" spans="1:9" ht="15">
      <c r="A340" s="244">
        <v>4315172</v>
      </c>
      <c r="B340" s="244" t="s">
        <v>5102</v>
      </c>
      <c r="C340" s="245">
        <v>0.30310085854013347</v>
      </c>
      <c r="D340" s="246">
        <v>2153</v>
      </c>
      <c r="E340" s="247">
        <v>0.0013872296587276907</v>
      </c>
      <c r="F340" s="231">
        <f t="shared" si="15"/>
        <v>2653.061224489796</v>
      </c>
      <c r="G340" s="232">
        <f t="shared" si="16"/>
        <v>3329.3511809464576</v>
      </c>
      <c r="H340" s="233">
        <f t="shared" si="17"/>
        <v>5982.412405436254</v>
      </c>
      <c r="I340" s="248"/>
    </row>
    <row r="341" spans="1:9" ht="15">
      <c r="A341" s="244">
        <v>4315206</v>
      </c>
      <c r="B341" s="244" t="s">
        <v>5103</v>
      </c>
      <c r="C341" s="245">
        <v>0.2981711062986307</v>
      </c>
      <c r="D341" s="246">
        <v>4049</v>
      </c>
      <c r="E341" s="247">
        <v>0.0015002799923315836</v>
      </c>
      <c r="F341" s="231">
        <f t="shared" si="15"/>
        <v>2653.061224489796</v>
      </c>
      <c r="G341" s="232">
        <f t="shared" si="16"/>
        <v>3600.671981595801</v>
      </c>
      <c r="H341" s="233">
        <f t="shared" si="17"/>
        <v>6253.733206085597</v>
      </c>
      <c r="I341" s="248"/>
    </row>
    <row r="342" spans="1:9" ht="15">
      <c r="A342" s="244">
        <v>4315305</v>
      </c>
      <c r="B342" s="244" t="s">
        <v>5104</v>
      </c>
      <c r="C342" s="245">
        <v>0.4408229907134238</v>
      </c>
      <c r="D342" s="246">
        <v>22624</v>
      </c>
      <c r="E342" s="247">
        <v>0.0028711391416138005</v>
      </c>
      <c r="F342" s="231">
        <f t="shared" si="15"/>
        <v>2653.061224489796</v>
      </c>
      <c r="G342" s="232">
        <f t="shared" si="16"/>
        <v>6890.733939873121</v>
      </c>
      <c r="H342" s="233">
        <f t="shared" si="17"/>
        <v>9543.795164362917</v>
      </c>
      <c r="I342" s="248"/>
    </row>
    <row r="343" spans="1:9" ht="15">
      <c r="A343" s="244">
        <v>4315313</v>
      </c>
      <c r="B343" s="244" t="s">
        <v>5105</v>
      </c>
      <c r="C343" s="245">
        <v>0.36142050060199366</v>
      </c>
      <c r="D343" s="246">
        <v>1672</v>
      </c>
      <c r="E343" s="247">
        <v>0.0015925857242759507</v>
      </c>
      <c r="F343" s="231">
        <f t="shared" si="15"/>
        <v>2653.061224489796</v>
      </c>
      <c r="G343" s="232">
        <f t="shared" si="16"/>
        <v>3822.2057382622816</v>
      </c>
      <c r="H343" s="233">
        <f t="shared" si="17"/>
        <v>6475.266962752077</v>
      </c>
      <c r="I343" s="248"/>
    </row>
    <row r="344" spans="1:9" ht="15">
      <c r="A344" s="244">
        <v>4315321</v>
      </c>
      <c r="B344" s="244" t="s">
        <v>5106</v>
      </c>
      <c r="C344" s="245">
        <v>0.4552716075400194</v>
      </c>
      <c r="D344" s="246">
        <v>2690</v>
      </c>
      <c r="E344" s="247">
        <v>0.0021544578567115817</v>
      </c>
      <c r="F344" s="231">
        <f t="shared" si="15"/>
        <v>2653.061224489796</v>
      </c>
      <c r="G344" s="232">
        <f t="shared" si="16"/>
        <v>5170.698856107796</v>
      </c>
      <c r="H344" s="233">
        <f t="shared" si="17"/>
        <v>7823.760080597593</v>
      </c>
      <c r="I344" s="248"/>
    </row>
    <row r="345" spans="1:9" ht="15">
      <c r="A345" s="244">
        <v>4315354</v>
      </c>
      <c r="B345" s="244" t="s">
        <v>5107</v>
      </c>
      <c r="C345" s="245">
        <v>0.3108743519553204</v>
      </c>
      <c r="D345" s="246">
        <v>3880</v>
      </c>
      <c r="E345" s="247">
        <v>0.0015542262732593346</v>
      </c>
      <c r="F345" s="231">
        <f t="shared" si="15"/>
        <v>2653.061224489796</v>
      </c>
      <c r="G345" s="232">
        <f t="shared" si="16"/>
        <v>3730.143055822403</v>
      </c>
      <c r="H345" s="233">
        <f t="shared" si="17"/>
        <v>6383.2042803121985</v>
      </c>
      <c r="I345" s="248"/>
    </row>
    <row r="346" spans="1:9" ht="15">
      <c r="A346" s="244">
        <v>4315404</v>
      </c>
      <c r="B346" s="244" t="s">
        <v>5108</v>
      </c>
      <c r="C346" s="245">
        <v>0.5385233512725393</v>
      </c>
      <c r="D346" s="246">
        <v>10669</v>
      </c>
      <c r="E346" s="247">
        <v>0.0031334855148236803</v>
      </c>
      <c r="F346" s="231">
        <f t="shared" si="15"/>
        <v>2653.061224489796</v>
      </c>
      <c r="G346" s="232">
        <f t="shared" si="16"/>
        <v>7520.365235576833</v>
      </c>
      <c r="H346" s="233">
        <f t="shared" si="17"/>
        <v>10173.426460066628</v>
      </c>
      <c r="I346" s="248"/>
    </row>
    <row r="347" spans="1:9" ht="15">
      <c r="A347" s="244">
        <v>4315453</v>
      </c>
      <c r="B347" s="244" t="s">
        <v>5109</v>
      </c>
      <c r="C347" s="245">
        <v>0.2909511729935737</v>
      </c>
      <c r="D347" s="246">
        <v>2152</v>
      </c>
      <c r="E347" s="247">
        <v>0.0013315302793413459</v>
      </c>
      <c r="F347" s="231">
        <f t="shared" si="15"/>
        <v>2653.061224489796</v>
      </c>
      <c r="G347" s="232">
        <f t="shared" si="16"/>
        <v>3195.67267041923</v>
      </c>
      <c r="H347" s="233">
        <f t="shared" si="17"/>
        <v>5848.733894909026</v>
      </c>
      <c r="I347" s="248"/>
    </row>
    <row r="348" spans="1:9" ht="15">
      <c r="A348" s="244">
        <v>4315503</v>
      </c>
      <c r="B348" s="244" t="s">
        <v>5110</v>
      </c>
      <c r="C348" s="245">
        <v>0.4080349851973553</v>
      </c>
      <c r="D348" s="246">
        <v>15628</v>
      </c>
      <c r="E348" s="247">
        <v>0.0025141287022989933</v>
      </c>
      <c r="F348" s="231">
        <f t="shared" si="15"/>
        <v>2653.061224489796</v>
      </c>
      <c r="G348" s="232">
        <f t="shared" si="16"/>
        <v>6033.908885517584</v>
      </c>
      <c r="H348" s="233">
        <f t="shared" si="17"/>
        <v>8686.97011000738</v>
      </c>
      <c r="I348" s="248"/>
    </row>
    <row r="349" spans="1:9" ht="15">
      <c r="A349" s="244">
        <v>4315552</v>
      </c>
      <c r="B349" s="244" t="s">
        <v>5111</v>
      </c>
      <c r="C349" s="245">
        <v>0.3973475190980921</v>
      </c>
      <c r="D349" s="246">
        <v>3181</v>
      </c>
      <c r="E349" s="247">
        <v>0.001928233618777781</v>
      </c>
      <c r="F349" s="231">
        <f t="shared" si="15"/>
        <v>2653.061224489796</v>
      </c>
      <c r="G349" s="232">
        <f t="shared" si="16"/>
        <v>4627.760685066674</v>
      </c>
      <c r="H349" s="233">
        <f t="shared" si="17"/>
        <v>7280.821909556471</v>
      </c>
      <c r="I349" s="248"/>
    </row>
    <row r="350" spans="1:9" ht="15">
      <c r="A350" s="244">
        <v>4315602</v>
      </c>
      <c r="B350" s="244" t="s">
        <v>5112</v>
      </c>
      <c r="C350" s="245">
        <v>0.36756447162298017</v>
      </c>
      <c r="D350" s="246">
        <v>213166</v>
      </c>
      <c r="E350" s="247">
        <v>0.003351550835680961</v>
      </c>
      <c r="F350" s="231">
        <f t="shared" si="15"/>
        <v>2653.061224489796</v>
      </c>
      <c r="G350" s="232">
        <f t="shared" si="16"/>
        <v>8043.722005634307</v>
      </c>
      <c r="H350" s="233">
        <f t="shared" si="17"/>
        <v>10696.783230124103</v>
      </c>
      <c r="I350" s="248"/>
    </row>
    <row r="351" spans="1:9" ht="15">
      <c r="A351" s="244">
        <v>4315701</v>
      </c>
      <c r="B351" s="244" t="s">
        <v>5113</v>
      </c>
      <c r="C351" s="245">
        <v>0.4359326237326467</v>
      </c>
      <c r="D351" s="246">
        <v>38071</v>
      </c>
      <c r="E351" s="247">
        <v>0.003069821393985983</v>
      </c>
      <c r="F351" s="231">
        <f t="shared" si="15"/>
        <v>2653.061224489796</v>
      </c>
      <c r="G351" s="232">
        <f t="shared" si="16"/>
        <v>7367.571345566359</v>
      </c>
      <c r="H351" s="233">
        <f t="shared" si="17"/>
        <v>10020.632570056156</v>
      </c>
      <c r="I351" s="248"/>
    </row>
    <row r="352" spans="1:9" ht="15">
      <c r="A352" s="244">
        <v>4315750</v>
      </c>
      <c r="B352" s="244" t="s">
        <v>5114</v>
      </c>
      <c r="C352" s="245">
        <v>0.30953763884800173</v>
      </c>
      <c r="D352" s="246">
        <v>4121</v>
      </c>
      <c r="E352" s="247">
        <v>0.001561595151932898</v>
      </c>
      <c r="F352" s="231">
        <f t="shared" si="15"/>
        <v>2653.061224489796</v>
      </c>
      <c r="G352" s="232">
        <f t="shared" si="16"/>
        <v>3747.828364638955</v>
      </c>
      <c r="H352" s="233">
        <f t="shared" si="17"/>
        <v>6400.889589128751</v>
      </c>
      <c r="I352" s="248"/>
    </row>
    <row r="353" spans="1:9" ht="15">
      <c r="A353" s="244">
        <v>4315800</v>
      </c>
      <c r="B353" s="244" t="s">
        <v>5115</v>
      </c>
      <c r="C353" s="245">
        <v>0.29377671043617104</v>
      </c>
      <c r="D353" s="246">
        <v>10874</v>
      </c>
      <c r="E353" s="247">
        <v>0.0017142744691136089</v>
      </c>
      <c r="F353" s="231">
        <f t="shared" si="15"/>
        <v>2653.061224489796</v>
      </c>
      <c r="G353" s="232">
        <f t="shared" si="16"/>
        <v>4114.258725872662</v>
      </c>
      <c r="H353" s="233">
        <f t="shared" si="17"/>
        <v>6767.319950362458</v>
      </c>
      <c r="I353" s="248"/>
    </row>
    <row r="354" spans="1:9" ht="15">
      <c r="A354" s="244">
        <v>4315909</v>
      </c>
      <c r="B354" s="244" t="s">
        <v>5116</v>
      </c>
      <c r="C354" s="245">
        <v>0.3491607115870203</v>
      </c>
      <c r="D354" s="246">
        <v>6084</v>
      </c>
      <c r="E354" s="247">
        <v>0.0018674902586723067</v>
      </c>
      <c r="F354" s="231">
        <f t="shared" si="15"/>
        <v>2653.061224489796</v>
      </c>
      <c r="G354" s="232">
        <f t="shared" si="16"/>
        <v>4481.976620813536</v>
      </c>
      <c r="H354" s="233">
        <f t="shared" si="17"/>
        <v>7135.037845303332</v>
      </c>
      <c r="I354" s="248"/>
    </row>
    <row r="355" spans="1:9" ht="15">
      <c r="A355" s="244">
        <v>4315958</v>
      </c>
      <c r="B355" s="244" t="s">
        <v>5117</v>
      </c>
      <c r="C355" s="245">
        <v>0.333273384160145</v>
      </c>
      <c r="D355" s="246">
        <v>2394</v>
      </c>
      <c r="E355" s="247">
        <v>0.00154979354523983</v>
      </c>
      <c r="F355" s="231">
        <f t="shared" si="15"/>
        <v>2653.061224489796</v>
      </c>
      <c r="G355" s="232">
        <f t="shared" si="16"/>
        <v>3719.504508575592</v>
      </c>
      <c r="H355" s="233">
        <f t="shared" si="17"/>
        <v>6372.5657330653885</v>
      </c>
      <c r="I355" s="248"/>
    </row>
    <row r="356" spans="1:9" ht="15">
      <c r="A356" s="244">
        <v>4316006</v>
      </c>
      <c r="B356" s="244" t="s">
        <v>5118</v>
      </c>
      <c r="C356" s="245">
        <v>0.3181814936081097</v>
      </c>
      <c r="D356" s="246">
        <v>20899</v>
      </c>
      <c r="E356" s="247">
        <v>0.0020478509147189333</v>
      </c>
      <c r="F356" s="231">
        <f t="shared" si="15"/>
        <v>2653.061224489796</v>
      </c>
      <c r="G356" s="232">
        <f t="shared" si="16"/>
        <v>4914.84219532544</v>
      </c>
      <c r="H356" s="233">
        <f t="shared" si="17"/>
        <v>7567.903419815237</v>
      </c>
      <c r="I356" s="248"/>
    </row>
    <row r="357" spans="1:9" ht="15">
      <c r="A357" s="244">
        <v>4316105</v>
      </c>
      <c r="B357" s="244" t="s">
        <v>5119</v>
      </c>
      <c r="C357" s="245">
        <v>0.3322459114324936</v>
      </c>
      <c r="D357" s="246">
        <v>10214</v>
      </c>
      <c r="E357" s="247">
        <v>0.0019206295997155473</v>
      </c>
      <c r="F357" s="231">
        <f t="shared" si="15"/>
        <v>2653.061224489796</v>
      </c>
      <c r="G357" s="232">
        <f t="shared" si="16"/>
        <v>4609.511039317314</v>
      </c>
      <c r="H357" s="233">
        <f t="shared" si="17"/>
        <v>7262.572263807109</v>
      </c>
      <c r="I357" s="248"/>
    </row>
    <row r="358" spans="1:9" ht="15">
      <c r="A358" s="244">
        <v>4316204</v>
      </c>
      <c r="B358" s="244" t="s">
        <v>5120</v>
      </c>
      <c r="C358" s="245">
        <v>0.25987662116478516</v>
      </c>
      <c r="D358" s="246">
        <v>5485</v>
      </c>
      <c r="E358" s="247">
        <v>0.0013685110256622332</v>
      </c>
      <c r="F358" s="231">
        <f t="shared" si="15"/>
        <v>2653.061224489796</v>
      </c>
      <c r="G358" s="232">
        <f t="shared" si="16"/>
        <v>3284.4264615893594</v>
      </c>
      <c r="H358" s="233">
        <f t="shared" si="17"/>
        <v>5937.4876860791555</v>
      </c>
      <c r="I358" s="248"/>
    </row>
    <row r="359" spans="1:9" ht="15">
      <c r="A359" s="244">
        <v>4316303</v>
      </c>
      <c r="B359" s="244" t="s">
        <v>5121</v>
      </c>
      <c r="C359" s="245">
        <v>0.4010383372340162</v>
      </c>
      <c r="D359" s="246">
        <v>6921</v>
      </c>
      <c r="E359" s="247">
        <v>0.002186833975923441</v>
      </c>
      <c r="F359" s="231">
        <f t="shared" si="15"/>
        <v>2653.061224489796</v>
      </c>
      <c r="G359" s="232">
        <f t="shared" si="16"/>
        <v>5248.401542216258</v>
      </c>
      <c r="H359" s="233">
        <f t="shared" si="17"/>
        <v>7901.462766706054</v>
      </c>
      <c r="I359" s="248"/>
    </row>
    <row r="360" spans="1:9" ht="15">
      <c r="A360" s="244">
        <v>4316402</v>
      </c>
      <c r="B360" s="244" t="s">
        <v>5122</v>
      </c>
      <c r="C360" s="245">
        <v>0.3988663627556379</v>
      </c>
      <c r="D360" s="246">
        <v>40142</v>
      </c>
      <c r="E360" s="247">
        <v>0.0028312085310201575</v>
      </c>
      <c r="F360" s="231">
        <f t="shared" si="15"/>
        <v>2653.061224489796</v>
      </c>
      <c r="G360" s="232">
        <f t="shared" si="16"/>
        <v>6794.900474448378</v>
      </c>
      <c r="H360" s="233">
        <f t="shared" si="17"/>
        <v>9447.961698938174</v>
      </c>
      <c r="I360" s="248"/>
    </row>
    <row r="361" spans="1:9" ht="15">
      <c r="A361" s="244">
        <v>4316428</v>
      </c>
      <c r="B361" s="244" t="s">
        <v>5123</v>
      </c>
      <c r="C361" s="245">
        <v>0.44432225635708017</v>
      </c>
      <c r="D361" s="246">
        <v>2680</v>
      </c>
      <c r="E361" s="247">
        <v>0.002101468484537226</v>
      </c>
      <c r="F361" s="231">
        <f t="shared" si="15"/>
        <v>2653.061224489796</v>
      </c>
      <c r="G361" s="232">
        <f t="shared" si="16"/>
        <v>5043.524362889342</v>
      </c>
      <c r="H361" s="233">
        <f t="shared" si="17"/>
        <v>7696.585587379139</v>
      </c>
      <c r="I361" s="248"/>
    </row>
    <row r="362" spans="1:9" ht="15">
      <c r="A362" s="244">
        <v>4316436</v>
      </c>
      <c r="B362" s="244" t="s">
        <v>5124</v>
      </c>
      <c r="C362" s="245">
        <v>0.3001663786718307</v>
      </c>
      <c r="D362" s="246">
        <v>2857</v>
      </c>
      <c r="E362" s="247">
        <v>0.001433353054277319</v>
      </c>
      <c r="F362" s="231">
        <f t="shared" si="15"/>
        <v>2653.061224489796</v>
      </c>
      <c r="G362" s="232">
        <f t="shared" si="16"/>
        <v>3440.0473302655655</v>
      </c>
      <c r="H362" s="233">
        <f t="shared" si="17"/>
        <v>6093.108554755361</v>
      </c>
      <c r="I362" s="248"/>
    </row>
    <row r="363" spans="1:9" ht="15">
      <c r="A363" s="244">
        <v>4316451</v>
      </c>
      <c r="B363" s="244" t="s">
        <v>5125</v>
      </c>
      <c r="C363" s="245">
        <v>0.4010612781770045</v>
      </c>
      <c r="D363" s="246">
        <v>11324</v>
      </c>
      <c r="E363" s="247">
        <v>0.0023545900641179685</v>
      </c>
      <c r="F363" s="231">
        <f t="shared" si="15"/>
        <v>2653.061224489796</v>
      </c>
      <c r="G363" s="232">
        <f t="shared" si="16"/>
        <v>5651.016153883124</v>
      </c>
      <c r="H363" s="233">
        <f t="shared" si="17"/>
        <v>8304.07737837292</v>
      </c>
      <c r="I363" s="248"/>
    </row>
    <row r="364" spans="1:9" ht="15">
      <c r="A364" s="244">
        <v>4316477</v>
      </c>
      <c r="B364" s="244" t="s">
        <v>5126</v>
      </c>
      <c r="C364" s="245">
        <v>0.2758335658167677</v>
      </c>
      <c r="D364" s="246">
        <v>2747</v>
      </c>
      <c r="E364" s="247">
        <v>0.0013094246342554752</v>
      </c>
      <c r="F364" s="231">
        <f t="shared" si="15"/>
        <v>2653.061224489796</v>
      </c>
      <c r="G364" s="232">
        <f t="shared" si="16"/>
        <v>3142.6191222131406</v>
      </c>
      <c r="H364" s="233">
        <f t="shared" si="17"/>
        <v>5795.680346702937</v>
      </c>
      <c r="I364" s="248"/>
    </row>
    <row r="365" spans="1:9" ht="15">
      <c r="A365" s="244">
        <v>4316501</v>
      </c>
      <c r="B365" s="244" t="s">
        <v>5127</v>
      </c>
      <c r="C365" s="245">
        <v>0.25237078073762503</v>
      </c>
      <c r="D365" s="246">
        <v>7130</v>
      </c>
      <c r="E365" s="247">
        <v>0.0013823152367519074</v>
      </c>
      <c r="F365" s="231">
        <f t="shared" si="15"/>
        <v>2653.061224489796</v>
      </c>
      <c r="G365" s="232">
        <f t="shared" si="16"/>
        <v>3317.5565682045776</v>
      </c>
      <c r="H365" s="233">
        <f t="shared" si="17"/>
        <v>5970.617792694374</v>
      </c>
      <c r="I365" s="248"/>
    </row>
    <row r="366" spans="1:9" ht="15">
      <c r="A366" s="244">
        <v>4316600</v>
      </c>
      <c r="B366" s="244" t="s">
        <v>5128</v>
      </c>
      <c r="C366" s="245">
        <v>0.29044437843920023</v>
      </c>
      <c r="D366" s="246">
        <v>15885</v>
      </c>
      <c r="E366" s="247">
        <v>0.0017939719669300398</v>
      </c>
      <c r="F366" s="231">
        <f t="shared" si="15"/>
        <v>2653.061224489796</v>
      </c>
      <c r="G366" s="232">
        <f t="shared" si="16"/>
        <v>4305.532720632095</v>
      </c>
      <c r="H366" s="233">
        <f t="shared" si="17"/>
        <v>6958.593945121891</v>
      </c>
      <c r="I366" s="248"/>
    </row>
    <row r="367" spans="1:9" ht="15">
      <c r="A367" s="244">
        <v>4316709</v>
      </c>
      <c r="B367" s="244" t="s">
        <v>5129</v>
      </c>
      <c r="C367" s="245">
        <v>0.32828393271525763</v>
      </c>
      <c r="D367" s="246">
        <v>8936</v>
      </c>
      <c r="E367" s="247">
        <v>0.0018600546136353915</v>
      </c>
      <c r="F367" s="231">
        <f t="shared" si="15"/>
        <v>2653.061224489796</v>
      </c>
      <c r="G367" s="232">
        <f t="shared" si="16"/>
        <v>4464.131072724939</v>
      </c>
      <c r="H367" s="233">
        <f t="shared" si="17"/>
        <v>7117.192297214735</v>
      </c>
      <c r="I367" s="248"/>
    </row>
    <row r="368" spans="1:9" ht="15">
      <c r="A368" s="244">
        <v>4316733</v>
      </c>
      <c r="B368" s="244" t="s">
        <v>5130</v>
      </c>
      <c r="C368" s="245">
        <v>0.31406960139123313</v>
      </c>
      <c r="D368" s="246">
        <v>1698</v>
      </c>
      <c r="E368" s="247">
        <v>0.0013871427316233488</v>
      </c>
      <c r="F368" s="231">
        <f t="shared" si="15"/>
        <v>2653.061224489796</v>
      </c>
      <c r="G368" s="232">
        <f t="shared" si="16"/>
        <v>3329.1425558960373</v>
      </c>
      <c r="H368" s="233">
        <f t="shared" si="17"/>
        <v>5982.203780385833</v>
      </c>
      <c r="I368" s="248"/>
    </row>
    <row r="369" spans="1:9" ht="15">
      <c r="A369" s="244">
        <v>4316758</v>
      </c>
      <c r="B369" s="244" t="s">
        <v>5131</v>
      </c>
      <c r="C369" s="245">
        <v>0.34111150914429983</v>
      </c>
      <c r="D369" s="246">
        <v>6729</v>
      </c>
      <c r="E369" s="247">
        <v>0.0018522241671885197</v>
      </c>
      <c r="F369" s="231">
        <f t="shared" si="15"/>
        <v>2653.061224489796</v>
      </c>
      <c r="G369" s="232">
        <f t="shared" si="16"/>
        <v>4445.338001252448</v>
      </c>
      <c r="H369" s="233">
        <f t="shared" si="17"/>
        <v>7098.399225742243</v>
      </c>
      <c r="I369" s="248"/>
    </row>
    <row r="370" spans="1:9" ht="15">
      <c r="A370" s="244">
        <v>4316808</v>
      </c>
      <c r="B370" s="244" t="s">
        <v>5132</v>
      </c>
      <c r="C370" s="245">
        <v>0.3063319625994049</v>
      </c>
      <c r="D370" s="246">
        <v>128437</v>
      </c>
      <c r="E370" s="247">
        <v>0.0025888115089449646</v>
      </c>
      <c r="F370" s="231">
        <f t="shared" si="15"/>
        <v>2653.061224489796</v>
      </c>
      <c r="G370" s="232">
        <f t="shared" si="16"/>
        <v>6213.147621467915</v>
      </c>
      <c r="H370" s="233">
        <f t="shared" si="17"/>
        <v>8866.208845957712</v>
      </c>
      <c r="I370" s="248"/>
    </row>
    <row r="371" spans="1:9" ht="15">
      <c r="A371" s="244">
        <v>4316907</v>
      </c>
      <c r="B371" s="244" t="s">
        <v>5133</v>
      </c>
      <c r="C371" s="245">
        <v>0.33080707031863554</v>
      </c>
      <c r="D371" s="246">
        <v>274679</v>
      </c>
      <c r="E371" s="247">
        <v>0.003133308783539649</v>
      </c>
      <c r="F371" s="231">
        <f t="shared" si="15"/>
        <v>2653.061224489796</v>
      </c>
      <c r="G371" s="232">
        <f t="shared" si="16"/>
        <v>7519.941080495158</v>
      </c>
      <c r="H371" s="233">
        <f t="shared" si="17"/>
        <v>10173.002304984953</v>
      </c>
      <c r="I371" s="248"/>
    </row>
    <row r="372" spans="1:9" ht="15">
      <c r="A372" s="244">
        <v>4316956</v>
      </c>
      <c r="B372" s="244" t="s">
        <v>5134</v>
      </c>
      <c r="C372" s="245">
        <v>0.31588142370328226</v>
      </c>
      <c r="D372" s="246">
        <v>6693</v>
      </c>
      <c r="E372" s="247">
        <v>0.0017138460381462062</v>
      </c>
      <c r="F372" s="231">
        <f t="shared" si="15"/>
        <v>2653.061224489796</v>
      </c>
      <c r="G372" s="232">
        <f t="shared" si="16"/>
        <v>4113.230491550895</v>
      </c>
      <c r="H372" s="233">
        <f t="shared" si="17"/>
        <v>6766.2917160406905</v>
      </c>
      <c r="I372" s="248"/>
    </row>
    <row r="373" spans="1:9" ht="15">
      <c r="A373" s="244">
        <v>4316972</v>
      </c>
      <c r="B373" s="244" t="s">
        <v>5135</v>
      </c>
      <c r="C373" s="245">
        <v>0.49538463101614144</v>
      </c>
      <c r="D373" s="246">
        <v>2607</v>
      </c>
      <c r="E373" s="247">
        <v>0.002333287625639742</v>
      </c>
      <c r="F373" s="231">
        <f t="shared" si="15"/>
        <v>2653.061224489796</v>
      </c>
      <c r="G373" s="232">
        <f t="shared" si="16"/>
        <v>5599.890301535381</v>
      </c>
      <c r="H373" s="233">
        <f t="shared" si="17"/>
        <v>8252.951526025177</v>
      </c>
      <c r="I373" s="248"/>
    </row>
    <row r="374" spans="1:9" ht="15">
      <c r="A374" s="244">
        <v>4317004</v>
      </c>
      <c r="B374" s="244" t="s">
        <v>5136</v>
      </c>
      <c r="C374" s="245">
        <v>0.5340944053944113</v>
      </c>
      <c r="D374" s="246">
        <v>7960</v>
      </c>
      <c r="E374" s="247">
        <v>0.0029741275045172036</v>
      </c>
      <c r="F374" s="231">
        <f t="shared" si="15"/>
        <v>2653.061224489796</v>
      </c>
      <c r="G374" s="232">
        <f t="shared" si="16"/>
        <v>7137.906010841289</v>
      </c>
      <c r="H374" s="233">
        <f t="shared" si="17"/>
        <v>9790.967235331085</v>
      </c>
      <c r="I374" s="248"/>
    </row>
    <row r="375" spans="1:9" ht="15">
      <c r="A375" s="244">
        <v>4317103</v>
      </c>
      <c r="B375" s="244" t="s">
        <v>5137</v>
      </c>
      <c r="C375" s="245">
        <v>0.40841319583176433</v>
      </c>
      <c r="D375" s="246">
        <v>83320</v>
      </c>
      <c r="E375" s="247">
        <v>0.003234571452585386</v>
      </c>
      <c r="F375" s="231">
        <f t="shared" si="15"/>
        <v>2653.061224489796</v>
      </c>
      <c r="G375" s="232">
        <f t="shared" si="16"/>
        <v>7762.971486204927</v>
      </c>
      <c r="H375" s="233">
        <f t="shared" si="17"/>
        <v>10416.032710694722</v>
      </c>
      <c r="I375" s="248"/>
    </row>
    <row r="376" spans="1:9" ht="15">
      <c r="A376" s="244">
        <v>4317202</v>
      </c>
      <c r="B376" s="244" t="s">
        <v>5138</v>
      </c>
      <c r="C376" s="245">
        <v>0.29838131878030605</v>
      </c>
      <c r="D376" s="246">
        <v>73218</v>
      </c>
      <c r="E376" s="247">
        <v>0.0023177623440166838</v>
      </c>
      <c r="F376" s="231">
        <f t="shared" si="15"/>
        <v>2653.061224489796</v>
      </c>
      <c r="G376" s="232">
        <f t="shared" si="16"/>
        <v>5562.629625640041</v>
      </c>
      <c r="H376" s="233">
        <f t="shared" si="17"/>
        <v>8215.690850129837</v>
      </c>
      <c r="I376" s="248"/>
    </row>
    <row r="377" spans="1:9" ht="15">
      <c r="A377" s="244">
        <v>431725</v>
      </c>
      <c r="B377" s="244" t="s">
        <v>5273</v>
      </c>
      <c r="C377" s="245">
        <v>0.35341617936138686</v>
      </c>
      <c r="D377" s="246">
        <v>1815</v>
      </c>
      <c r="E377" s="247">
        <v>0.0009335292650273809</v>
      </c>
      <c r="F377" s="231">
        <v>2016.1290322580646</v>
      </c>
      <c r="G377" s="232">
        <v>4852.002839723427</v>
      </c>
      <c r="H377" s="233">
        <v>7850.686938679195</v>
      </c>
      <c r="I377" s="248"/>
    </row>
    <row r="378" spans="1:9" ht="15">
      <c r="A378" s="244">
        <v>4317301</v>
      </c>
      <c r="B378" s="244" t="s">
        <v>5139</v>
      </c>
      <c r="C378" s="245">
        <v>0.418465969118434</v>
      </c>
      <c r="D378" s="246">
        <v>32697</v>
      </c>
      <c r="E378" s="247">
        <v>0.002880321234358124</v>
      </c>
      <c r="F378" s="231">
        <f t="shared" si="15"/>
        <v>2653.061224489796</v>
      </c>
      <c r="G378" s="232">
        <f t="shared" si="16"/>
        <v>6912.770962459497</v>
      </c>
      <c r="H378" s="233">
        <f t="shared" si="17"/>
        <v>9565.832186949294</v>
      </c>
      <c r="I378" s="248"/>
    </row>
    <row r="379" spans="1:9" ht="15">
      <c r="A379" s="244">
        <v>4317400</v>
      </c>
      <c r="B379" s="244" t="s">
        <v>5140</v>
      </c>
      <c r="C379" s="245">
        <v>0.34552636705349987</v>
      </c>
      <c r="D379" s="246">
        <v>50172</v>
      </c>
      <c r="E379" s="247">
        <v>0.00253603358303696</v>
      </c>
      <c r="F379" s="231">
        <f t="shared" si="15"/>
        <v>2653.061224489796</v>
      </c>
      <c r="G379" s="232">
        <f t="shared" si="16"/>
        <v>6086.480599288704</v>
      </c>
      <c r="H379" s="233">
        <f t="shared" si="17"/>
        <v>8739.5418237785</v>
      </c>
      <c r="I379" s="248"/>
    </row>
    <row r="380" spans="1:9" ht="15">
      <c r="A380" s="244">
        <v>4317509</v>
      </c>
      <c r="B380" s="244" t="s">
        <v>5141</v>
      </c>
      <c r="C380" s="245">
        <v>0.3731543086959493</v>
      </c>
      <c r="D380" s="246">
        <v>79181</v>
      </c>
      <c r="E380" s="247">
        <v>0.002932825356028031</v>
      </c>
      <c r="F380" s="231">
        <f t="shared" si="15"/>
        <v>2653.061224489796</v>
      </c>
      <c r="G380" s="232">
        <f t="shared" si="16"/>
        <v>7038.780854467274</v>
      </c>
      <c r="H380" s="233">
        <f t="shared" si="17"/>
        <v>9691.84207895707</v>
      </c>
      <c r="I380" s="248"/>
    </row>
    <row r="381" spans="1:9" ht="15">
      <c r="A381" s="244">
        <v>4317558</v>
      </c>
      <c r="B381" s="244" t="s">
        <v>5142</v>
      </c>
      <c r="C381" s="245">
        <v>0.2907446823390822</v>
      </c>
      <c r="D381" s="246">
        <v>2209</v>
      </c>
      <c r="E381" s="247">
        <v>0.0013358132042829848</v>
      </c>
      <c r="F381" s="231">
        <f t="shared" si="15"/>
        <v>2653.061224489796</v>
      </c>
      <c r="G381" s="232">
        <f t="shared" si="16"/>
        <v>3205.9516902791634</v>
      </c>
      <c r="H381" s="233">
        <f t="shared" si="17"/>
        <v>5859.0129147689595</v>
      </c>
      <c r="I381" s="248"/>
    </row>
    <row r="382" spans="1:9" ht="15">
      <c r="A382" s="244">
        <v>4317608</v>
      </c>
      <c r="B382" s="244" t="s">
        <v>5143</v>
      </c>
      <c r="C382" s="245">
        <v>0.3594975337142869</v>
      </c>
      <c r="D382" s="246">
        <v>42437</v>
      </c>
      <c r="E382" s="247">
        <v>0.0025731328596381117</v>
      </c>
      <c r="F382" s="231">
        <f t="shared" si="15"/>
        <v>2653.061224489796</v>
      </c>
      <c r="G382" s="232">
        <f t="shared" si="16"/>
        <v>6175.518863131468</v>
      </c>
      <c r="H382" s="233">
        <f t="shared" si="17"/>
        <v>8828.580087621263</v>
      </c>
      <c r="I382" s="248"/>
    </row>
    <row r="383" spans="1:9" ht="15">
      <c r="A383" s="244">
        <v>4317707</v>
      </c>
      <c r="B383" s="244" t="s">
        <v>5144</v>
      </c>
      <c r="C383" s="245">
        <v>0.3812632535603846</v>
      </c>
      <c r="D383" s="246">
        <v>10946</v>
      </c>
      <c r="E383" s="247">
        <v>0.0022269879166367658</v>
      </c>
      <c r="F383" s="231">
        <f t="shared" si="15"/>
        <v>2653.061224489796</v>
      </c>
      <c r="G383" s="232">
        <f t="shared" si="16"/>
        <v>5344.770999928238</v>
      </c>
      <c r="H383" s="233">
        <f t="shared" si="17"/>
        <v>7997.8322244180345</v>
      </c>
      <c r="I383" s="248"/>
    </row>
    <row r="384" spans="1:9" ht="15">
      <c r="A384" s="244">
        <v>4317756</v>
      </c>
      <c r="B384" s="244" t="s">
        <v>5145</v>
      </c>
      <c r="C384" s="245">
        <v>0.38143181730036163</v>
      </c>
      <c r="D384" s="246">
        <v>2202</v>
      </c>
      <c r="E384" s="247">
        <v>0.001751636993532586</v>
      </c>
      <c r="F384" s="231">
        <f t="shared" si="15"/>
        <v>2653.061224489796</v>
      </c>
      <c r="G384" s="232">
        <f t="shared" si="16"/>
        <v>4203.928784478207</v>
      </c>
      <c r="H384" s="233">
        <f t="shared" si="17"/>
        <v>6856.990008968003</v>
      </c>
      <c r="I384" s="248"/>
    </row>
    <row r="385" spans="1:9" ht="15">
      <c r="A385" s="244">
        <v>4317806</v>
      </c>
      <c r="B385" s="244" t="s">
        <v>5146</v>
      </c>
      <c r="C385" s="245">
        <v>0.3607401057272641</v>
      </c>
      <c r="D385" s="246">
        <v>15057</v>
      </c>
      <c r="E385" s="247">
        <v>0.0022103435987172637</v>
      </c>
      <c r="F385" s="231">
        <f t="shared" si="15"/>
        <v>2653.061224489796</v>
      </c>
      <c r="G385" s="232">
        <f t="shared" si="16"/>
        <v>5304.824636921433</v>
      </c>
      <c r="H385" s="233">
        <f t="shared" si="17"/>
        <v>7957.885861411229</v>
      </c>
      <c r="I385" s="248"/>
    </row>
    <row r="386" spans="1:9" ht="15">
      <c r="A386" s="244">
        <v>4317905</v>
      </c>
      <c r="B386" s="244" t="s">
        <v>5147</v>
      </c>
      <c r="C386" s="245">
        <v>0.26571809679559966</v>
      </c>
      <c r="D386" s="246">
        <v>14687</v>
      </c>
      <c r="E386" s="247">
        <v>0.0016220554323116581</v>
      </c>
      <c r="F386" s="231">
        <f t="shared" si="15"/>
        <v>2653.061224489796</v>
      </c>
      <c r="G386" s="232">
        <f t="shared" si="16"/>
        <v>3892.9330375479794</v>
      </c>
      <c r="H386" s="233">
        <f t="shared" si="17"/>
        <v>6545.994262037775</v>
      </c>
      <c r="I386" s="248"/>
    </row>
    <row r="387" spans="1:9" ht="15">
      <c r="A387" s="244">
        <v>4317954</v>
      </c>
      <c r="B387" s="244" t="s">
        <v>5148</v>
      </c>
      <c r="C387" s="245">
        <v>0.4409968240059176</v>
      </c>
      <c r="D387" s="246">
        <v>2501</v>
      </c>
      <c r="E387" s="247">
        <v>0.0020642253629911396</v>
      </c>
      <c r="F387" s="231">
        <f t="shared" si="15"/>
        <v>2653.061224489796</v>
      </c>
      <c r="G387" s="232">
        <f t="shared" si="16"/>
        <v>4954.140871178735</v>
      </c>
      <c r="H387" s="233">
        <f t="shared" si="17"/>
        <v>7607.202095668532</v>
      </c>
      <c r="I387" s="248"/>
    </row>
    <row r="388" spans="1:9" ht="15">
      <c r="A388" s="244">
        <v>4318002</v>
      </c>
      <c r="B388" s="244" t="s">
        <v>5149</v>
      </c>
      <c r="C388" s="245">
        <v>0.3734488954836152</v>
      </c>
      <c r="D388" s="246">
        <v>62172</v>
      </c>
      <c r="E388" s="247">
        <v>0.0028305771692433194</v>
      </c>
      <c r="F388" s="231">
        <f t="shared" si="15"/>
        <v>2653.061224489796</v>
      </c>
      <c r="G388" s="232">
        <f t="shared" si="16"/>
        <v>6793.385206183966</v>
      </c>
      <c r="H388" s="233">
        <f t="shared" si="17"/>
        <v>9446.446430673763</v>
      </c>
      <c r="I388" s="248"/>
    </row>
    <row r="389" spans="1:9" ht="15">
      <c r="A389" s="244">
        <v>4318051</v>
      </c>
      <c r="B389" s="244" t="s">
        <v>5150</v>
      </c>
      <c r="C389" s="245">
        <v>0.25011916033494064</v>
      </c>
      <c r="D389" s="246">
        <v>2839</v>
      </c>
      <c r="E389" s="247">
        <v>0.001193236048738914</v>
      </c>
      <c r="F389" s="231">
        <f t="shared" si="15"/>
        <v>2653.061224489796</v>
      </c>
      <c r="G389" s="232">
        <f t="shared" si="16"/>
        <v>2863.7665169733937</v>
      </c>
      <c r="H389" s="233">
        <f t="shared" si="17"/>
        <v>5516.82774146319</v>
      </c>
      <c r="I389" s="248"/>
    </row>
    <row r="390" spans="1:9" ht="15">
      <c r="A390" s="244">
        <v>4318101</v>
      </c>
      <c r="B390" s="244" t="s">
        <v>5151</v>
      </c>
      <c r="C390" s="245">
        <v>0.4394111677533528</v>
      </c>
      <c r="D390" s="246">
        <v>19023</v>
      </c>
      <c r="E390" s="247">
        <v>0.0027884800133683657</v>
      </c>
      <c r="F390" s="231">
        <f t="shared" si="15"/>
        <v>2653.061224489796</v>
      </c>
      <c r="G390" s="232">
        <f t="shared" si="16"/>
        <v>6692.352032084078</v>
      </c>
      <c r="H390" s="233">
        <f t="shared" si="17"/>
        <v>9345.413256573875</v>
      </c>
      <c r="I390" s="248"/>
    </row>
    <row r="391" spans="1:9" ht="15">
      <c r="A391" s="244">
        <v>4318200</v>
      </c>
      <c r="B391" s="244" t="s">
        <v>5152</v>
      </c>
      <c r="C391" s="245">
        <v>0.4074219329731437</v>
      </c>
      <c r="D391" s="246">
        <v>21280</v>
      </c>
      <c r="E391" s="247">
        <v>0.0026293278579907283</v>
      </c>
      <c r="F391" s="231">
        <f t="shared" si="15"/>
        <v>2653.061224489796</v>
      </c>
      <c r="G391" s="232">
        <f t="shared" si="16"/>
        <v>6310.386859177748</v>
      </c>
      <c r="H391" s="233">
        <f t="shared" si="17"/>
        <v>8963.448083667545</v>
      </c>
      <c r="I391" s="248"/>
    </row>
    <row r="392" spans="1:9" ht="15">
      <c r="A392" s="244">
        <v>4318309</v>
      </c>
      <c r="B392" s="244" t="s">
        <v>5153</v>
      </c>
      <c r="C392" s="245">
        <v>0.4265226982169746</v>
      </c>
      <c r="D392" s="246">
        <v>61075</v>
      </c>
      <c r="E392" s="247">
        <v>0.0032242318491670615</v>
      </c>
      <c r="F392" s="231">
        <f t="shared" si="15"/>
        <v>2653.061224489796</v>
      </c>
      <c r="G392" s="232">
        <f t="shared" si="16"/>
        <v>7738.156438000948</v>
      </c>
      <c r="H392" s="233">
        <f t="shared" si="17"/>
        <v>10391.217662490744</v>
      </c>
      <c r="I392" s="248"/>
    </row>
    <row r="393" spans="1:9" ht="15">
      <c r="A393" s="244">
        <v>4318408</v>
      </c>
      <c r="B393" s="244" t="s">
        <v>5154</v>
      </c>
      <c r="C393" s="245">
        <v>0.40464221397447286</v>
      </c>
      <c r="D393" s="246">
        <v>23199</v>
      </c>
      <c r="E393" s="247">
        <v>0.002645429379071336</v>
      </c>
      <c r="F393" s="231">
        <f t="shared" si="15"/>
        <v>2653.061224489796</v>
      </c>
      <c r="G393" s="232">
        <f t="shared" si="16"/>
        <v>6349.030509771206</v>
      </c>
      <c r="H393" s="233">
        <f t="shared" si="17"/>
        <v>9002.091734261003</v>
      </c>
      <c r="I393" s="248"/>
    </row>
    <row r="394" spans="1:9" ht="15">
      <c r="A394" s="244">
        <v>4318424</v>
      </c>
      <c r="B394" s="244" t="s">
        <v>5155</v>
      </c>
      <c r="C394" s="245">
        <v>0.33630962744433085</v>
      </c>
      <c r="D394" s="246">
        <v>4793</v>
      </c>
      <c r="E394" s="247">
        <v>0.001735541522926217</v>
      </c>
      <c r="F394" s="231">
        <f t="shared" si="15"/>
        <v>2653.061224489796</v>
      </c>
      <c r="G394" s="232">
        <f t="shared" si="16"/>
        <v>4165.299655022921</v>
      </c>
      <c r="H394" s="233">
        <f t="shared" si="17"/>
        <v>6818.360879512717</v>
      </c>
      <c r="I394" s="248"/>
    </row>
    <row r="395" spans="1:9" ht="15">
      <c r="A395" s="244">
        <v>4318432</v>
      </c>
      <c r="B395" s="244" t="s">
        <v>5156</v>
      </c>
      <c r="C395" s="245">
        <v>0.29621095828916916</v>
      </c>
      <c r="D395" s="246">
        <v>2660</v>
      </c>
      <c r="E395" s="247">
        <v>0.0013993874057902486</v>
      </c>
      <c r="F395" s="231">
        <f t="shared" si="15"/>
        <v>2653.061224489796</v>
      </c>
      <c r="G395" s="232">
        <f t="shared" si="16"/>
        <v>3358.5297738965965</v>
      </c>
      <c r="H395" s="233">
        <f t="shared" si="17"/>
        <v>6011.590998386393</v>
      </c>
      <c r="I395" s="248"/>
    </row>
    <row r="396" spans="1:9" ht="15">
      <c r="A396" s="244">
        <v>4318440</v>
      </c>
      <c r="B396" s="244" t="s">
        <v>5157</v>
      </c>
      <c r="C396" s="245">
        <v>0.234171128202314</v>
      </c>
      <c r="D396" s="246">
        <v>2642</v>
      </c>
      <c r="E396" s="247">
        <v>0.001105166888457957</v>
      </c>
      <c r="F396" s="231">
        <f t="shared" si="15"/>
        <v>2653.061224489796</v>
      </c>
      <c r="G396" s="232">
        <f t="shared" si="16"/>
        <v>2652.400532299097</v>
      </c>
      <c r="H396" s="233">
        <f t="shared" si="17"/>
        <v>5305.461756788893</v>
      </c>
      <c r="I396" s="248"/>
    </row>
    <row r="397" spans="1:9" ht="15">
      <c r="A397" s="244">
        <v>4318457</v>
      </c>
      <c r="B397" s="244" t="s">
        <v>5158</v>
      </c>
      <c r="C397" s="245">
        <v>0.39755286648352534</v>
      </c>
      <c r="D397" s="246">
        <v>2723</v>
      </c>
      <c r="E397" s="247">
        <v>0.0018847624891258203</v>
      </c>
      <c r="F397" s="231">
        <f t="shared" si="15"/>
        <v>2653.061224489796</v>
      </c>
      <c r="G397" s="232">
        <f t="shared" si="16"/>
        <v>4523.429973901969</v>
      </c>
      <c r="H397" s="233">
        <f t="shared" si="17"/>
        <v>7176.491198391765</v>
      </c>
      <c r="I397" s="248"/>
    </row>
    <row r="398" spans="1:9" ht="15">
      <c r="A398" s="244">
        <v>4318465</v>
      </c>
      <c r="B398" s="244" t="s">
        <v>5159</v>
      </c>
      <c r="C398" s="245">
        <v>0.4751811215649433</v>
      </c>
      <c r="D398" s="246">
        <v>2147</v>
      </c>
      <c r="E398" s="247">
        <v>0.0021738950783311705</v>
      </c>
      <c r="F398" s="231">
        <f aca="true" t="shared" si="18" ref="F398:F461">$B$3/490</f>
        <v>2653.061224489796</v>
      </c>
      <c r="G398" s="232">
        <f aca="true" t="shared" si="19" ref="G398:G461">$B$4*E398</f>
        <v>5217.348187994809</v>
      </c>
      <c r="H398" s="233">
        <f aca="true" t="shared" si="20" ref="H398:H461">F398+G398</f>
        <v>7870.409412484605</v>
      </c>
      <c r="I398" s="248"/>
    </row>
    <row r="399" spans="1:9" ht="15">
      <c r="A399" s="244">
        <v>4318481</v>
      </c>
      <c r="B399" s="244" t="s">
        <v>5160</v>
      </c>
      <c r="C399" s="245">
        <v>0.298954240805081</v>
      </c>
      <c r="D399" s="246">
        <v>4378</v>
      </c>
      <c r="E399" s="247">
        <v>0.0015219510214104753</v>
      </c>
      <c r="F399" s="231">
        <f t="shared" si="18"/>
        <v>2653.061224489796</v>
      </c>
      <c r="G399" s="232">
        <f t="shared" si="19"/>
        <v>3652.6824513851407</v>
      </c>
      <c r="H399" s="233">
        <f t="shared" si="20"/>
        <v>6305.743675874937</v>
      </c>
      <c r="I399" s="248"/>
    </row>
    <row r="400" spans="1:9" ht="15">
      <c r="A400" s="244">
        <v>4318499</v>
      </c>
      <c r="B400" s="244" t="s">
        <v>5161</v>
      </c>
      <c r="C400" s="245">
        <v>0.2873319204961334</v>
      </c>
      <c r="D400" s="246">
        <v>2332</v>
      </c>
      <c r="E400" s="247">
        <v>0.0013309071307543107</v>
      </c>
      <c r="F400" s="231">
        <f t="shared" si="18"/>
        <v>2653.061224489796</v>
      </c>
      <c r="G400" s="232">
        <f t="shared" si="19"/>
        <v>3194.177113810346</v>
      </c>
      <c r="H400" s="233">
        <f t="shared" si="20"/>
        <v>5847.238338300142</v>
      </c>
      <c r="I400" s="248"/>
    </row>
    <row r="401" spans="1:9" ht="15">
      <c r="A401" s="244">
        <v>4318507</v>
      </c>
      <c r="B401" s="244" t="s">
        <v>5162</v>
      </c>
      <c r="C401" s="245">
        <v>0.46521409145448706</v>
      </c>
      <c r="D401" s="246">
        <v>26191</v>
      </c>
      <c r="E401" s="247">
        <v>0.0030972785696060014</v>
      </c>
      <c r="F401" s="231">
        <f t="shared" si="18"/>
        <v>2653.061224489796</v>
      </c>
      <c r="G401" s="232">
        <f t="shared" si="19"/>
        <v>7433.468567054403</v>
      </c>
      <c r="H401" s="233">
        <f t="shared" si="20"/>
        <v>10086.529791544199</v>
      </c>
      <c r="I401" s="248"/>
    </row>
    <row r="402" spans="1:9" ht="15">
      <c r="A402" s="244">
        <v>4318606</v>
      </c>
      <c r="B402" s="244" t="s">
        <v>5163</v>
      </c>
      <c r="C402" s="245">
        <v>0.3331942383776972</v>
      </c>
      <c r="D402" s="246">
        <v>7186</v>
      </c>
      <c r="E402" s="247">
        <v>0.0018271540262778754</v>
      </c>
      <c r="F402" s="231">
        <f t="shared" si="18"/>
        <v>2653.061224489796</v>
      </c>
      <c r="G402" s="232">
        <f t="shared" si="19"/>
        <v>4385.169663066901</v>
      </c>
      <c r="H402" s="233">
        <f t="shared" si="20"/>
        <v>7038.230887556698</v>
      </c>
      <c r="I402" s="248"/>
    </row>
    <row r="403" spans="1:9" ht="15">
      <c r="A403" s="244">
        <v>4318614</v>
      </c>
      <c r="B403" s="244" t="s">
        <v>5164</v>
      </c>
      <c r="C403" s="245">
        <v>0.26465023261770737</v>
      </c>
      <c r="D403" s="246">
        <v>2132</v>
      </c>
      <c r="E403" s="247">
        <v>0.0012094695934248263</v>
      </c>
      <c r="F403" s="231">
        <f t="shared" si="18"/>
        <v>2653.061224489796</v>
      </c>
      <c r="G403" s="232">
        <f t="shared" si="19"/>
        <v>2902.727024219583</v>
      </c>
      <c r="H403" s="233">
        <f t="shared" si="20"/>
        <v>5555.788248709379</v>
      </c>
      <c r="I403" s="248"/>
    </row>
    <row r="404" spans="1:9" ht="15">
      <c r="A404" s="244">
        <v>4318622</v>
      </c>
      <c r="B404" s="244" t="s">
        <v>5165</v>
      </c>
      <c r="C404" s="245">
        <v>0.47329077300437045</v>
      </c>
      <c r="D404" s="246">
        <v>3440</v>
      </c>
      <c r="E404" s="247">
        <v>0.0023238944490235115</v>
      </c>
      <c r="F404" s="231">
        <f t="shared" si="18"/>
        <v>2653.061224489796</v>
      </c>
      <c r="G404" s="232">
        <f t="shared" si="19"/>
        <v>5577.346677656427</v>
      </c>
      <c r="H404" s="233">
        <f t="shared" si="20"/>
        <v>8230.407902146224</v>
      </c>
      <c r="I404" s="248"/>
    </row>
    <row r="405" spans="1:9" ht="15">
      <c r="A405" s="244">
        <v>4318705</v>
      </c>
      <c r="B405" s="244" t="s">
        <v>5166</v>
      </c>
      <c r="C405" s="245">
        <v>0.36100613405277693</v>
      </c>
      <c r="D405" s="246">
        <v>226546</v>
      </c>
      <c r="E405" s="247">
        <v>0.00332194651226043</v>
      </c>
      <c r="F405" s="231">
        <f t="shared" si="18"/>
        <v>2653.061224489796</v>
      </c>
      <c r="G405" s="232">
        <f t="shared" si="19"/>
        <v>7972.671629425032</v>
      </c>
      <c r="H405" s="233">
        <f t="shared" si="20"/>
        <v>10625.732853914828</v>
      </c>
      <c r="I405" s="248"/>
    </row>
    <row r="406" spans="1:9" ht="15">
      <c r="A406" s="244">
        <v>4318804</v>
      </c>
      <c r="B406" s="244" t="s">
        <v>5167</v>
      </c>
      <c r="C406" s="245">
        <v>0.39951985659897515</v>
      </c>
      <c r="D406" s="246">
        <v>43390</v>
      </c>
      <c r="E406" s="247">
        <v>0.002869137825251463</v>
      </c>
      <c r="F406" s="231">
        <f t="shared" si="18"/>
        <v>2653.061224489796</v>
      </c>
      <c r="G406" s="232">
        <f t="shared" si="19"/>
        <v>6885.930780603511</v>
      </c>
      <c r="H406" s="233">
        <f t="shared" si="20"/>
        <v>9538.992005093307</v>
      </c>
      <c r="I406" s="248"/>
    </row>
    <row r="407" spans="1:9" ht="15">
      <c r="A407" s="244">
        <v>4318903</v>
      </c>
      <c r="B407" s="244" t="s">
        <v>5168</v>
      </c>
      <c r="C407" s="245">
        <v>0.35561164518659194</v>
      </c>
      <c r="D407" s="246">
        <v>35761</v>
      </c>
      <c r="E407" s="247">
        <v>0.0024808015062458702</v>
      </c>
      <c r="F407" s="231">
        <f t="shared" si="18"/>
        <v>2653.061224489796</v>
      </c>
      <c r="G407" s="232">
        <f t="shared" si="19"/>
        <v>5953.923614990089</v>
      </c>
      <c r="H407" s="233">
        <f t="shared" si="20"/>
        <v>8606.984839479885</v>
      </c>
      <c r="I407" s="248"/>
    </row>
    <row r="408" spans="1:9" ht="15">
      <c r="A408" s="244">
        <v>4319000</v>
      </c>
      <c r="B408" s="244" t="s">
        <v>5169</v>
      </c>
      <c r="C408" s="245">
        <v>0.2774303830908969</v>
      </c>
      <c r="D408" s="246">
        <v>21641</v>
      </c>
      <c r="E408" s="247">
        <v>0.0017949411524690474</v>
      </c>
      <c r="F408" s="231">
        <f t="shared" si="18"/>
        <v>2653.061224489796</v>
      </c>
      <c r="G408" s="232">
        <f t="shared" si="19"/>
        <v>4307.858765925714</v>
      </c>
      <c r="H408" s="233">
        <f t="shared" si="20"/>
        <v>6960.91999041551</v>
      </c>
      <c r="I408" s="248"/>
    </row>
    <row r="409" spans="1:9" ht="15">
      <c r="A409" s="244">
        <v>4319109</v>
      </c>
      <c r="B409" s="244" t="s">
        <v>5170</v>
      </c>
      <c r="C409" s="245">
        <v>0.3192571186371923</v>
      </c>
      <c r="D409" s="246">
        <v>5813</v>
      </c>
      <c r="E409" s="247">
        <v>0.0016959194950876353</v>
      </c>
      <c r="F409" s="231">
        <f t="shared" si="18"/>
        <v>2653.061224489796</v>
      </c>
      <c r="G409" s="232">
        <f t="shared" si="19"/>
        <v>4070.2067882103247</v>
      </c>
      <c r="H409" s="233">
        <f t="shared" si="20"/>
        <v>6723.26801270012</v>
      </c>
      <c r="I409" s="248"/>
    </row>
    <row r="410" spans="1:9" ht="15">
      <c r="A410" s="244">
        <v>4319125</v>
      </c>
      <c r="B410" s="244" t="s">
        <v>5171</v>
      </c>
      <c r="C410" s="245">
        <v>0.48246902378698103</v>
      </c>
      <c r="D410" s="246">
        <v>3202</v>
      </c>
      <c r="E410" s="247">
        <v>0.0023436201797965607</v>
      </c>
      <c r="F410" s="231">
        <f t="shared" si="18"/>
        <v>2653.061224489796</v>
      </c>
      <c r="G410" s="232">
        <f t="shared" si="19"/>
        <v>5624.688431511746</v>
      </c>
      <c r="H410" s="233">
        <f t="shared" si="20"/>
        <v>8277.749656001542</v>
      </c>
      <c r="I410" s="248"/>
    </row>
    <row r="411" spans="1:9" ht="15">
      <c r="A411" s="244">
        <v>4319158</v>
      </c>
      <c r="B411" s="244" t="s">
        <v>5172</v>
      </c>
      <c r="C411" s="245">
        <v>0.45173457948000034</v>
      </c>
      <c r="D411" s="246">
        <v>7665</v>
      </c>
      <c r="E411" s="247">
        <v>0.002501294076159422</v>
      </c>
      <c r="F411" s="231">
        <f t="shared" si="18"/>
        <v>2653.061224489796</v>
      </c>
      <c r="G411" s="232">
        <f t="shared" si="19"/>
        <v>6003.105782782613</v>
      </c>
      <c r="H411" s="233">
        <f t="shared" si="20"/>
        <v>8656.167007272408</v>
      </c>
      <c r="I411" s="248"/>
    </row>
    <row r="412" spans="1:9" ht="15">
      <c r="A412" s="244">
        <v>4319208</v>
      </c>
      <c r="B412" s="244" t="s">
        <v>5173</v>
      </c>
      <c r="C412" s="245">
        <v>0.463043510661795</v>
      </c>
      <c r="D412" s="246">
        <v>5378</v>
      </c>
      <c r="E412" s="247">
        <v>0.0024311934454661903</v>
      </c>
      <c r="F412" s="231">
        <f t="shared" si="18"/>
        <v>2653.061224489796</v>
      </c>
      <c r="G412" s="232">
        <f t="shared" si="19"/>
        <v>5834.864269118857</v>
      </c>
      <c r="H412" s="233">
        <f t="shared" si="20"/>
        <v>8487.925493608653</v>
      </c>
      <c r="I412" s="248"/>
    </row>
    <row r="413" spans="1:9" ht="15">
      <c r="A413" s="244">
        <v>4319307</v>
      </c>
      <c r="B413" s="244" t="s">
        <v>5174</v>
      </c>
      <c r="C413" s="245">
        <v>0.3140423343066595</v>
      </c>
      <c r="D413" s="246">
        <v>5957</v>
      </c>
      <c r="E413" s="247">
        <v>0.0016743526400153214</v>
      </c>
      <c r="F413" s="231">
        <f t="shared" si="18"/>
        <v>2653.061224489796</v>
      </c>
      <c r="G413" s="232">
        <f t="shared" si="19"/>
        <v>4018.4463360367713</v>
      </c>
      <c r="H413" s="233">
        <f t="shared" si="20"/>
        <v>6671.507560526567</v>
      </c>
      <c r="I413" s="248"/>
    </row>
    <row r="414" spans="1:9" ht="15">
      <c r="A414" s="244">
        <v>4319356</v>
      </c>
      <c r="B414" s="244" t="s">
        <v>5175</v>
      </c>
      <c r="C414" s="245">
        <v>0.28272150520210465</v>
      </c>
      <c r="D414" s="246">
        <v>3458</v>
      </c>
      <c r="E414" s="247">
        <v>0.0013892716936155793</v>
      </c>
      <c r="F414" s="231">
        <f t="shared" si="18"/>
        <v>2653.061224489796</v>
      </c>
      <c r="G414" s="232">
        <f t="shared" si="19"/>
        <v>3334.2520646773905</v>
      </c>
      <c r="H414" s="233">
        <f t="shared" si="20"/>
        <v>5987.313289167187</v>
      </c>
      <c r="I414" s="248"/>
    </row>
    <row r="415" spans="1:9" ht="15">
      <c r="A415" s="244">
        <v>4319364</v>
      </c>
      <c r="B415" s="244" t="s">
        <v>5176</v>
      </c>
      <c r="C415" s="245">
        <v>0.4428802355495127</v>
      </c>
      <c r="D415" s="246">
        <v>1857</v>
      </c>
      <c r="E415" s="247">
        <v>0.001982497641671506</v>
      </c>
      <c r="F415" s="231">
        <f t="shared" si="18"/>
        <v>2653.061224489796</v>
      </c>
      <c r="G415" s="232">
        <f t="shared" si="19"/>
        <v>4757.994340011614</v>
      </c>
      <c r="H415" s="233">
        <f t="shared" si="20"/>
        <v>7411.05556450141</v>
      </c>
      <c r="I415" s="248"/>
    </row>
    <row r="416" spans="1:9" ht="15">
      <c r="A416" s="244">
        <v>4319372</v>
      </c>
      <c r="B416" s="244" t="s">
        <v>5177</v>
      </c>
      <c r="C416" s="245">
        <v>0.278425190842256</v>
      </c>
      <c r="D416" s="246">
        <v>2899</v>
      </c>
      <c r="E416" s="247">
        <v>0.0013324482558948973</v>
      </c>
      <c r="F416" s="231">
        <f t="shared" si="18"/>
        <v>2653.061224489796</v>
      </c>
      <c r="G416" s="232">
        <f t="shared" si="19"/>
        <v>3197.8758141477533</v>
      </c>
      <c r="H416" s="233">
        <f t="shared" si="20"/>
        <v>5850.937038637549</v>
      </c>
      <c r="I416" s="248"/>
    </row>
    <row r="417" spans="1:9" ht="15">
      <c r="A417" s="244">
        <v>4319406</v>
      </c>
      <c r="B417" s="244" t="s">
        <v>5178</v>
      </c>
      <c r="C417" s="245">
        <v>0.403742567023244</v>
      </c>
      <c r="D417" s="246">
        <v>16581</v>
      </c>
      <c r="E417" s="247">
        <v>0.002509867195276892</v>
      </c>
      <c r="F417" s="231">
        <f t="shared" si="18"/>
        <v>2653.061224489796</v>
      </c>
      <c r="G417" s="232">
        <f t="shared" si="19"/>
        <v>6023.681268664541</v>
      </c>
      <c r="H417" s="233">
        <f t="shared" si="20"/>
        <v>8676.742493154337</v>
      </c>
      <c r="I417" s="248"/>
    </row>
    <row r="418" spans="1:9" ht="15">
      <c r="A418" s="244">
        <v>4319505</v>
      </c>
      <c r="B418" s="244" t="s">
        <v>5179</v>
      </c>
      <c r="C418" s="245">
        <v>0.3501558246271631</v>
      </c>
      <c r="D418" s="246">
        <v>24288</v>
      </c>
      <c r="E418" s="247">
        <v>0.0023050200768891522</v>
      </c>
      <c r="F418" s="231">
        <f t="shared" si="18"/>
        <v>2653.061224489796</v>
      </c>
      <c r="G418" s="232">
        <f t="shared" si="19"/>
        <v>5532.0481845339655</v>
      </c>
      <c r="H418" s="233">
        <f t="shared" si="20"/>
        <v>8185.109409023762</v>
      </c>
      <c r="I418" s="248"/>
    </row>
    <row r="419" spans="1:9" ht="15">
      <c r="A419" s="244">
        <v>4319604</v>
      </c>
      <c r="B419" s="244" t="s">
        <v>5180</v>
      </c>
      <c r="C419" s="245">
        <v>0.38392342560861387</v>
      </c>
      <c r="D419" s="246">
        <v>23822</v>
      </c>
      <c r="E419" s="247">
        <v>0.002519973300666419</v>
      </c>
      <c r="F419" s="231">
        <f t="shared" si="18"/>
        <v>2653.061224489796</v>
      </c>
      <c r="G419" s="232">
        <f t="shared" si="19"/>
        <v>6047.935921599405</v>
      </c>
      <c r="H419" s="233">
        <f t="shared" si="20"/>
        <v>8700.997146089201</v>
      </c>
      <c r="I419" s="248"/>
    </row>
    <row r="420" spans="1:9" ht="15">
      <c r="A420" s="244">
        <v>4319703</v>
      </c>
      <c r="B420" s="244" t="s">
        <v>5181</v>
      </c>
      <c r="C420" s="245">
        <v>0.3406609177619096</v>
      </c>
      <c r="D420" s="246">
        <v>3639</v>
      </c>
      <c r="E420" s="247">
        <v>0.0016868412582038733</v>
      </c>
      <c r="F420" s="231">
        <f t="shared" si="18"/>
        <v>2653.061224489796</v>
      </c>
      <c r="G420" s="232">
        <f t="shared" si="19"/>
        <v>4048.419019689296</v>
      </c>
      <c r="H420" s="233">
        <f t="shared" si="20"/>
        <v>6701.480244179093</v>
      </c>
      <c r="I420" s="248"/>
    </row>
    <row r="421" spans="1:9" ht="15">
      <c r="A421" s="244">
        <v>4319711</v>
      </c>
      <c r="B421" s="244" t="s">
        <v>5182</v>
      </c>
      <c r="C421" s="245">
        <v>0.35320701179288416</v>
      </c>
      <c r="D421" s="246">
        <v>2475</v>
      </c>
      <c r="E421" s="247">
        <v>0.0016507077541858108</v>
      </c>
      <c r="F421" s="231">
        <f t="shared" si="18"/>
        <v>2653.061224489796</v>
      </c>
      <c r="G421" s="232">
        <f t="shared" si="19"/>
        <v>3961.6986100459458</v>
      </c>
      <c r="H421" s="233">
        <f t="shared" si="20"/>
        <v>6614.759834535742</v>
      </c>
      <c r="I421" s="248"/>
    </row>
    <row r="422" spans="1:9" ht="15">
      <c r="A422" s="244">
        <v>4319737</v>
      </c>
      <c r="B422" s="244" t="s">
        <v>5183</v>
      </c>
      <c r="C422" s="245">
        <v>0.5269800965031443</v>
      </c>
      <c r="D422" s="246">
        <v>2827</v>
      </c>
      <c r="E422" s="247">
        <v>0.002512451450058164</v>
      </c>
      <c r="F422" s="231">
        <f t="shared" si="18"/>
        <v>2653.061224489796</v>
      </c>
      <c r="G422" s="232">
        <f t="shared" si="19"/>
        <v>6029.883480139594</v>
      </c>
      <c r="H422" s="233">
        <f t="shared" si="20"/>
        <v>8682.94470462939</v>
      </c>
      <c r="I422" s="248"/>
    </row>
    <row r="423" spans="1:9" ht="15">
      <c r="A423" s="244">
        <v>4319752</v>
      </c>
      <c r="B423" s="244" t="s">
        <v>5184</v>
      </c>
      <c r="C423" s="245">
        <v>0.2895242955864214</v>
      </c>
      <c r="D423" s="246">
        <v>2233</v>
      </c>
      <c r="E423" s="247">
        <v>0.0013323640821929245</v>
      </c>
      <c r="F423" s="231">
        <f t="shared" si="18"/>
        <v>2653.061224489796</v>
      </c>
      <c r="G423" s="232">
        <f t="shared" si="19"/>
        <v>3197.673797263019</v>
      </c>
      <c r="H423" s="233">
        <f t="shared" si="20"/>
        <v>5850.735021752815</v>
      </c>
      <c r="I423" s="248"/>
    </row>
    <row r="424" spans="1:9" ht="15">
      <c r="A424" s="244">
        <v>4319802</v>
      </c>
      <c r="B424" s="244" t="s">
        <v>5185</v>
      </c>
      <c r="C424" s="245">
        <v>0.3901543509376653</v>
      </c>
      <c r="D424" s="246">
        <v>8654</v>
      </c>
      <c r="E424" s="247">
        <v>0.002200004567463983</v>
      </c>
      <c r="F424" s="231">
        <f t="shared" si="18"/>
        <v>2653.061224489796</v>
      </c>
      <c r="G424" s="232">
        <f t="shared" si="19"/>
        <v>5280.010961913559</v>
      </c>
      <c r="H424" s="233">
        <f t="shared" si="20"/>
        <v>7933.072186403355</v>
      </c>
      <c r="I424" s="248"/>
    </row>
    <row r="425" spans="1:9" ht="15">
      <c r="A425" s="244">
        <v>4319901</v>
      </c>
      <c r="B425" s="244" t="s">
        <v>5186</v>
      </c>
      <c r="C425" s="245">
        <v>0.3197861731151105</v>
      </c>
      <c r="D425" s="246">
        <v>78994</v>
      </c>
      <c r="E425" s="247">
        <v>0.002512484505019097</v>
      </c>
      <c r="F425" s="231">
        <f t="shared" si="18"/>
        <v>2653.061224489796</v>
      </c>
      <c r="G425" s="232">
        <f t="shared" si="19"/>
        <v>6029.962812045833</v>
      </c>
      <c r="H425" s="233">
        <f t="shared" si="20"/>
        <v>8683.02403653563</v>
      </c>
      <c r="I425" s="248"/>
    </row>
    <row r="426" spans="1:9" ht="15">
      <c r="A426" s="244">
        <v>4320008</v>
      </c>
      <c r="B426" s="244" t="s">
        <v>5187</v>
      </c>
      <c r="C426" s="245">
        <v>0.38456485640960675</v>
      </c>
      <c r="D426" s="246">
        <v>141321</v>
      </c>
      <c r="E426" s="247">
        <v>0.0032968955871158067</v>
      </c>
      <c r="F426" s="231">
        <f t="shared" si="18"/>
        <v>2653.061224489796</v>
      </c>
      <c r="G426" s="232">
        <f t="shared" si="19"/>
        <v>7912.549409077936</v>
      </c>
      <c r="H426" s="233">
        <f t="shared" si="20"/>
        <v>10565.610633567732</v>
      </c>
      <c r="I426" s="248"/>
    </row>
    <row r="427" spans="1:9" ht="15">
      <c r="A427" s="244">
        <v>4320107</v>
      </c>
      <c r="B427" s="244" t="s">
        <v>5188</v>
      </c>
      <c r="C427" s="245">
        <v>0.2825990917948227</v>
      </c>
      <c r="D427" s="246">
        <v>22497</v>
      </c>
      <c r="E427" s="247">
        <v>0.001839052161534606</v>
      </c>
      <c r="F427" s="231">
        <f t="shared" si="18"/>
        <v>2653.061224489796</v>
      </c>
      <c r="G427" s="232">
        <f t="shared" si="19"/>
        <v>4413.725187683054</v>
      </c>
      <c r="H427" s="233">
        <f t="shared" si="20"/>
        <v>7066.786412172851</v>
      </c>
      <c r="I427" s="248"/>
    </row>
    <row r="428" spans="1:9" ht="15">
      <c r="A428" s="244">
        <v>4320206</v>
      </c>
      <c r="B428" s="244" t="s">
        <v>5189</v>
      </c>
      <c r="C428" s="245">
        <v>0.4176864084066706</v>
      </c>
      <c r="D428" s="246">
        <v>11492</v>
      </c>
      <c r="E428" s="247">
        <v>0.0024576174411403986</v>
      </c>
      <c r="F428" s="231">
        <f t="shared" si="18"/>
        <v>2653.061224489796</v>
      </c>
      <c r="G428" s="232">
        <f t="shared" si="19"/>
        <v>5898.281858736957</v>
      </c>
      <c r="H428" s="233">
        <f t="shared" si="20"/>
        <v>8551.343083226753</v>
      </c>
      <c r="I428" s="248"/>
    </row>
    <row r="429" spans="1:9" ht="15">
      <c r="A429" s="244">
        <v>4320230</v>
      </c>
      <c r="B429" s="244" t="s">
        <v>5190</v>
      </c>
      <c r="C429" s="245">
        <v>0.3803473608870734</v>
      </c>
      <c r="D429" s="246">
        <v>3064</v>
      </c>
      <c r="E429" s="247">
        <v>0.001835389807877662</v>
      </c>
      <c r="F429" s="231">
        <f t="shared" si="18"/>
        <v>2653.061224489796</v>
      </c>
      <c r="G429" s="232">
        <f t="shared" si="19"/>
        <v>4404.935538906389</v>
      </c>
      <c r="H429" s="233">
        <f t="shared" si="20"/>
        <v>7057.996763396186</v>
      </c>
      <c r="I429" s="248"/>
    </row>
    <row r="430" spans="1:9" ht="15">
      <c r="A430" s="244">
        <v>4320263</v>
      </c>
      <c r="B430" s="244" t="s">
        <v>5191</v>
      </c>
      <c r="C430" s="245">
        <v>0.4437020570797206</v>
      </c>
      <c r="D430" s="246">
        <v>6785</v>
      </c>
      <c r="E430" s="247">
        <v>0.002412284433651941</v>
      </c>
      <c r="F430" s="231">
        <f t="shared" si="18"/>
        <v>2653.061224489796</v>
      </c>
      <c r="G430" s="232">
        <f t="shared" si="19"/>
        <v>5789.482640764659</v>
      </c>
      <c r="H430" s="233">
        <f t="shared" si="20"/>
        <v>8442.543865254454</v>
      </c>
      <c r="I430" s="248"/>
    </row>
    <row r="431" spans="1:9" ht="15">
      <c r="A431" s="244">
        <v>4320305</v>
      </c>
      <c r="B431" s="244" t="s">
        <v>5192</v>
      </c>
      <c r="C431" s="245">
        <v>0.23286281653512042</v>
      </c>
      <c r="D431" s="246">
        <v>5078</v>
      </c>
      <c r="E431" s="247">
        <v>0.00121215636115414</v>
      </c>
      <c r="F431" s="231">
        <f t="shared" si="18"/>
        <v>2653.061224489796</v>
      </c>
      <c r="G431" s="232">
        <f t="shared" si="19"/>
        <v>2909.175266769936</v>
      </c>
      <c r="H431" s="233">
        <f t="shared" si="20"/>
        <v>5562.236491259732</v>
      </c>
      <c r="I431" s="248"/>
    </row>
    <row r="432" spans="1:9" ht="15">
      <c r="A432" s="244">
        <v>4320321</v>
      </c>
      <c r="B432" s="244" t="s">
        <v>5193</v>
      </c>
      <c r="C432" s="245">
        <v>0.3372540922148742</v>
      </c>
      <c r="D432" s="246">
        <v>2811</v>
      </c>
      <c r="E432" s="247">
        <v>0.0016065378030739412</v>
      </c>
      <c r="F432" s="231">
        <f t="shared" si="18"/>
        <v>2653.061224489796</v>
      </c>
      <c r="G432" s="232">
        <f t="shared" si="19"/>
        <v>3855.690727377459</v>
      </c>
      <c r="H432" s="233">
        <f t="shared" si="20"/>
        <v>6508.751951867255</v>
      </c>
      <c r="I432" s="248"/>
    </row>
    <row r="433" spans="1:9" ht="15">
      <c r="A433" s="244">
        <v>4320354</v>
      </c>
      <c r="B433" s="244" t="s">
        <v>5194</v>
      </c>
      <c r="C433" s="245">
        <v>0.4153226615956405</v>
      </c>
      <c r="D433" s="246">
        <v>5123</v>
      </c>
      <c r="E433" s="247">
        <v>0.00216480546832579</v>
      </c>
      <c r="F433" s="231">
        <f t="shared" si="18"/>
        <v>2653.061224489796</v>
      </c>
      <c r="G433" s="232">
        <f t="shared" si="19"/>
        <v>5195.533123981896</v>
      </c>
      <c r="H433" s="233">
        <f t="shared" si="20"/>
        <v>7848.594348471692</v>
      </c>
      <c r="I433" s="248"/>
    </row>
    <row r="434" spans="1:9" ht="15">
      <c r="A434" s="244">
        <v>4320404</v>
      </c>
      <c r="B434" s="244" t="s">
        <v>5195</v>
      </c>
      <c r="C434" s="245">
        <v>0.2820620499576719</v>
      </c>
      <c r="D434" s="246">
        <v>15428</v>
      </c>
      <c r="E434" s="247">
        <v>0.0017345854408319504</v>
      </c>
      <c r="F434" s="231">
        <f t="shared" si="18"/>
        <v>2653.061224489796</v>
      </c>
      <c r="G434" s="232">
        <f t="shared" si="19"/>
        <v>4163.005057996681</v>
      </c>
      <c r="H434" s="233">
        <f t="shared" si="20"/>
        <v>6816.066282486478</v>
      </c>
      <c r="I434" s="248"/>
    </row>
    <row r="435" spans="1:9" ht="15">
      <c r="A435" s="244">
        <v>4320453</v>
      </c>
      <c r="B435" s="244" t="s">
        <v>5196</v>
      </c>
      <c r="C435" s="245">
        <v>0.3175040684266345</v>
      </c>
      <c r="D435" s="246">
        <v>2144</v>
      </c>
      <c r="E435" s="247">
        <v>0.0014522373633502404</v>
      </c>
      <c r="F435" s="231">
        <f t="shared" si="18"/>
        <v>2653.061224489796</v>
      </c>
      <c r="G435" s="232">
        <f t="shared" si="19"/>
        <v>3485.369672040577</v>
      </c>
      <c r="H435" s="233">
        <f t="shared" si="20"/>
        <v>6138.4308965303735</v>
      </c>
      <c r="I435" s="248"/>
    </row>
    <row r="436" spans="1:9" ht="15">
      <c r="A436" s="244">
        <v>4320503</v>
      </c>
      <c r="B436" s="244" t="s">
        <v>5197</v>
      </c>
      <c r="C436" s="245">
        <v>0.2804349973216378</v>
      </c>
      <c r="D436" s="246">
        <v>6139</v>
      </c>
      <c r="E436" s="247">
        <v>0.0015019360811639442</v>
      </c>
      <c r="F436" s="231">
        <f t="shared" si="18"/>
        <v>2653.061224489796</v>
      </c>
      <c r="G436" s="232">
        <f t="shared" si="19"/>
        <v>3604.646594793466</v>
      </c>
      <c r="H436" s="233">
        <f t="shared" si="20"/>
        <v>6257.707819283262</v>
      </c>
      <c r="I436" s="248"/>
    </row>
    <row r="437" spans="1:9" ht="15">
      <c r="A437" s="244">
        <v>4320552</v>
      </c>
      <c r="B437" s="244" t="s">
        <v>5198</v>
      </c>
      <c r="C437" s="245">
        <v>0.46415511346203475</v>
      </c>
      <c r="D437" s="246">
        <v>6040</v>
      </c>
      <c r="E437" s="247">
        <v>0.002479837793418049</v>
      </c>
      <c r="F437" s="231">
        <f t="shared" si="18"/>
        <v>2653.061224489796</v>
      </c>
      <c r="G437" s="232">
        <f t="shared" si="19"/>
        <v>5951.610704203318</v>
      </c>
      <c r="H437" s="233">
        <f t="shared" si="20"/>
        <v>8604.671928693115</v>
      </c>
      <c r="I437" s="248"/>
    </row>
    <row r="438" spans="1:9" ht="15">
      <c r="A438" s="244">
        <v>4320578</v>
      </c>
      <c r="B438" s="244" t="s">
        <v>5199</v>
      </c>
      <c r="C438" s="245">
        <v>0.42584429486338476</v>
      </c>
      <c r="D438" s="246">
        <v>2114</v>
      </c>
      <c r="E438" s="247">
        <v>0.0019436639294724267</v>
      </c>
      <c r="F438" s="231">
        <f t="shared" si="18"/>
        <v>2653.061224489796</v>
      </c>
      <c r="G438" s="232">
        <f t="shared" si="19"/>
        <v>4664.793430733825</v>
      </c>
      <c r="H438" s="233">
        <f t="shared" si="20"/>
        <v>7317.85465522362</v>
      </c>
      <c r="I438" s="248"/>
    </row>
    <row r="439" spans="1:9" ht="15">
      <c r="A439" s="244">
        <v>4320602</v>
      </c>
      <c r="B439" s="244" t="s">
        <v>5200</v>
      </c>
      <c r="C439" s="245">
        <v>0.29319463412181923</v>
      </c>
      <c r="D439" s="246">
        <v>3734</v>
      </c>
      <c r="E439" s="247">
        <v>0.0014574268266431252</v>
      </c>
      <c r="F439" s="231">
        <f t="shared" si="18"/>
        <v>2653.061224489796</v>
      </c>
      <c r="G439" s="232">
        <f t="shared" si="19"/>
        <v>3497.8243839435004</v>
      </c>
      <c r="H439" s="233">
        <f t="shared" si="20"/>
        <v>6150.8856084332965</v>
      </c>
      <c r="I439" s="248"/>
    </row>
    <row r="440" spans="1:9" ht="15">
      <c r="A440" s="244">
        <v>4320651</v>
      </c>
      <c r="B440" s="244" t="s">
        <v>5201</v>
      </c>
      <c r="C440" s="245">
        <v>0.34961052065372683</v>
      </c>
      <c r="D440" s="246">
        <v>2438</v>
      </c>
      <c r="E440" s="247">
        <v>0.0016302122142577038</v>
      </c>
      <c r="F440" s="231">
        <f t="shared" si="18"/>
        <v>2653.061224489796</v>
      </c>
      <c r="G440" s="232">
        <f t="shared" si="19"/>
        <v>3912.509314218489</v>
      </c>
      <c r="H440" s="233">
        <f t="shared" si="20"/>
        <v>6565.570538708285</v>
      </c>
      <c r="I440" s="248"/>
    </row>
    <row r="441" spans="1:9" ht="15">
      <c r="A441" s="244">
        <v>4320677</v>
      </c>
      <c r="B441" s="244" t="s">
        <v>5202</v>
      </c>
      <c r="C441" s="245">
        <v>0.4191719736194519</v>
      </c>
      <c r="D441" s="246">
        <v>9867</v>
      </c>
      <c r="E441" s="247">
        <v>0.0024105969407264643</v>
      </c>
      <c r="F441" s="231">
        <f t="shared" si="18"/>
        <v>2653.061224489796</v>
      </c>
      <c r="G441" s="232">
        <f t="shared" si="19"/>
        <v>5785.432657743514</v>
      </c>
      <c r="H441" s="233">
        <f t="shared" si="20"/>
        <v>8438.49388223331</v>
      </c>
      <c r="I441" s="248"/>
    </row>
    <row r="442" spans="1:9" ht="15">
      <c r="A442" s="244">
        <v>4320701</v>
      </c>
      <c r="B442" s="244" t="s">
        <v>5203</v>
      </c>
      <c r="C442" s="245">
        <v>0.35925080380040075</v>
      </c>
      <c r="D442" s="246">
        <v>14789</v>
      </c>
      <c r="E442" s="247">
        <v>0.0021952963950497197</v>
      </c>
      <c r="F442" s="231">
        <f t="shared" si="18"/>
        <v>2653.061224489796</v>
      </c>
      <c r="G442" s="232">
        <f t="shared" si="19"/>
        <v>5268.711348119327</v>
      </c>
      <c r="H442" s="233">
        <f t="shared" si="20"/>
        <v>7921.772572609123</v>
      </c>
      <c r="I442" s="248"/>
    </row>
    <row r="443" spans="1:9" ht="15">
      <c r="A443" s="244">
        <v>4320800</v>
      </c>
      <c r="B443" s="244" t="s">
        <v>5204</v>
      </c>
      <c r="C443" s="245">
        <v>0.3708153559051467</v>
      </c>
      <c r="D443" s="246">
        <v>30836</v>
      </c>
      <c r="E443" s="247">
        <v>0.0025300028501456977</v>
      </c>
      <c r="F443" s="231">
        <f t="shared" si="18"/>
        <v>2653.061224489796</v>
      </c>
      <c r="G443" s="232">
        <f t="shared" si="19"/>
        <v>6072.006840349674</v>
      </c>
      <c r="H443" s="233">
        <f t="shared" si="20"/>
        <v>8725.06806483947</v>
      </c>
      <c r="I443" s="248"/>
    </row>
    <row r="444" spans="1:9" ht="15">
      <c r="A444" s="244">
        <v>4320859</v>
      </c>
      <c r="B444" s="244" t="s">
        <v>5205</v>
      </c>
      <c r="C444" s="245">
        <v>0.3442495188555138</v>
      </c>
      <c r="D444" s="246">
        <v>4350</v>
      </c>
      <c r="E444" s="247">
        <v>0.0017508596124775017</v>
      </c>
      <c r="F444" s="231">
        <f t="shared" si="18"/>
        <v>2653.061224489796</v>
      </c>
      <c r="G444" s="232">
        <f t="shared" si="19"/>
        <v>4202.063069946004</v>
      </c>
      <c r="H444" s="233">
        <f t="shared" si="20"/>
        <v>6855.1242944358</v>
      </c>
      <c r="I444" s="248"/>
    </row>
    <row r="445" spans="1:9" ht="15">
      <c r="A445" s="244">
        <v>4320909</v>
      </c>
      <c r="B445" s="244" t="s">
        <v>5206</v>
      </c>
      <c r="C445" s="245">
        <v>0.3258707721927723</v>
      </c>
      <c r="D445" s="246">
        <v>22373</v>
      </c>
      <c r="E445" s="247">
        <v>0.002118891103422482</v>
      </c>
      <c r="F445" s="231">
        <f t="shared" si="18"/>
        <v>2653.061224489796</v>
      </c>
      <c r="G445" s="232">
        <f t="shared" si="19"/>
        <v>5085.338648213957</v>
      </c>
      <c r="H445" s="233">
        <f t="shared" si="20"/>
        <v>7738.399872703752</v>
      </c>
      <c r="I445" s="248"/>
    </row>
    <row r="446" spans="1:9" ht="15">
      <c r="A446" s="244">
        <v>4321006</v>
      </c>
      <c r="B446" s="244" t="s">
        <v>5207</v>
      </c>
      <c r="C446" s="245">
        <v>0.3020364325335742</v>
      </c>
      <c r="D446" s="246">
        <v>10920</v>
      </c>
      <c r="E446" s="247">
        <v>0.001763588759595275</v>
      </c>
      <c r="F446" s="231">
        <f t="shared" si="18"/>
        <v>2653.061224489796</v>
      </c>
      <c r="G446" s="232">
        <f t="shared" si="19"/>
        <v>4232.61302302866</v>
      </c>
      <c r="H446" s="233">
        <f t="shared" si="20"/>
        <v>6885.6742475184565</v>
      </c>
      <c r="I446" s="248"/>
    </row>
    <row r="447" spans="1:9" ht="15">
      <c r="A447" s="244">
        <v>4321105</v>
      </c>
      <c r="B447" s="244" t="s">
        <v>5208</v>
      </c>
      <c r="C447" s="245">
        <v>0.4165775803133414</v>
      </c>
      <c r="D447" s="246">
        <v>17129</v>
      </c>
      <c r="E447" s="247">
        <v>0.0026023175393712797</v>
      </c>
      <c r="F447" s="231">
        <f t="shared" si="18"/>
        <v>2653.061224489796</v>
      </c>
      <c r="G447" s="232">
        <f t="shared" si="19"/>
        <v>6245.562094491072</v>
      </c>
      <c r="H447" s="233">
        <f t="shared" si="20"/>
        <v>8898.623318980868</v>
      </c>
      <c r="I447" s="248"/>
    </row>
    <row r="448" spans="1:9" ht="15">
      <c r="A448" s="244">
        <v>4321204</v>
      </c>
      <c r="B448" s="244" t="s">
        <v>5209</v>
      </c>
      <c r="C448" s="245">
        <v>0.34948037042253893</v>
      </c>
      <c r="D448" s="246">
        <v>58179</v>
      </c>
      <c r="E448" s="247">
        <v>0.002622661974661779</v>
      </c>
      <c r="F448" s="231">
        <f t="shared" si="18"/>
        <v>2653.061224489796</v>
      </c>
      <c r="G448" s="232">
        <f t="shared" si="19"/>
        <v>6294.388739188269</v>
      </c>
      <c r="H448" s="233">
        <f t="shared" si="20"/>
        <v>8947.449963678066</v>
      </c>
      <c r="I448" s="248"/>
    </row>
    <row r="449" spans="1:9" ht="15">
      <c r="A449" s="244">
        <v>4321303</v>
      </c>
      <c r="B449" s="244" t="s">
        <v>5210</v>
      </c>
      <c r="C449" s="245">
        <v>0.35161520576126387</v>
      </c>
      <c r="D449" s="246">
        <v>27112</v>
      </c>
      <c r="E449" s="247">
        <v>0.0023531330079226867</v>
      </c>
      <c r="F449" s="231">
        <f t="shared" si="18"/>
        <v>2653.061224489796</v>
      </c>
      <c r="G449" s="232">
        <f t="shared" si="19"/>
        <v>5647.519219014448</v>
      </c>
      <c r="H449" s="233">
        <f t="shared" si="20"/>
        <v>8300.580443504245</v>
      </c>
      <c r="I449" s="248"/>
    </row>
    <row r="450" spans="1:9" ht="15">
      <c r="A450" s="244">
        <v>4321329</v>
      </c>
      <c r="B450" s="244" t="s">
        <v>5211</v>
      </c>
      <c r="C450" s="245">
        <v>0.3261473086356767</v>
      </c>
      <c r="D450" s="246">
        <v>3030</v>
      </c>
      <c r="E450" s="247">
        <v>0.0015712120014153947</v>
      </c>
      <c r="F450" s="231">
        <f t="shared" si="18"/>
        <v>2653.061224489796</v>
      </c>
      <c r="G450" s="232">
        <f t="shared" si="19"/>
        <v>3770.9088033969474</v>
      </c>
      <c r="H450" s="233">
        <f t="shared" si="20"/>
        <v>6423.970027886744</v>
      </c>
      <c r="I450" s="248"/>
    </row>
    <row r="451" spans="1:9" ht="15">
      <c r="A451" s="244">
        <v>4321352</v>
      </c>
      <c r="B451" s="244" t="s">
        <v>5212</v>
      </c>
      <c r="C451" s="245">
        <v>0.41326545013145516</v>
      </c>
      <c r="D451" s="246">
        <v>5528</v>
      </c>
      <c r="E451" s="247">
        <v>0.002178807684821047</v>
      </c>
      <c r="F451" s="231">
        <f t="shared" si="18"/>
        <v>2653.061224489796</v>
      </c>
      <c r="G451" s="232">
        <f t="shared" si="19"/>
        <v>5229.138443570513</v>
      </c>
      <c r="H451" s="233">
        <f t="shared" si="20"/>
        <v>7882.19966806031</v>
      </c>
      <c r="I451" s="248"/>
    </row>
    <row r="452" spans="1:9" ht="15">
      <c r="A452" s="244">
        <v>4321402</v>
      </c>
      <c r="B452" s="244" t="s">
        <v>5213</v>
      </c>
      <c r="C452" s="245">
        <v>0.3951004704056994</v>
      </c>
      <c r="D452" s="246">
        <v>14268</v>
      </c>
      <c r="E452" s="247">
        <v>0.0024014116114590123</v>
      </c>
      <c r="F452" s="231">
        <f t="shared" si="18"/>
        <v>2653.061224489796</v>
      </c>
      <c r="G452" s="232">
        <f t="shared" si="19"/>
        <v>5763.387867501629</v>
      </c>
      <c r="H452" s="233">
        <f t="shared" si="20"/>
        <v>8416.449091991426</v>
      </c>
      <c r="I452" s="248"/>
    </row>
    <row r="453" spans="1:9" ht="15">
      <c r="A453" s="244">
        <v>4321436</v>
      </c>
      <c r="B453" s="244" t="s">
        <v>5214</v>
      </c>
      <c r="C453" s="245">
        <v>0.4037144116496358</v>
      </c>
      <c r="D453" s="246">
        <v>10898</v>
      </c>
      <c r="E453" s="247">
        <v>0.00235657283918166</v>
      </c>
      <c r="F453" s="231">
        <f t="shared" si="18"/>
        <v>2653.061224489796</v>
      </c>
      <c r="G453" s="232">
        <f t="shared" si="19"/>
        <v>5655.774814035984</v>
      </c>
      <c r="H453" s="233">
        <f t="shared" si="20"/>
        <v>8308.83603852578</v>
      </c>
      <c r="I453" s="248"/>
    </row>
    <row r="454" spans="1:9" ht="15">
      <c r="A454" s="244">
        <v>4321451</v>
      </c>
      <c r="B454" s="244" t="s">
        <v>5215</v>
      </c>
      <c r="C454" s="245">
        <v>0.281712847263892</v>
      </c>
      <c r="D454" s="246">
        <v>30986</v>
      </c>
      <c r="E454" s="247">
        <v>0.001923472913480655</v>
      </c>
      <c r="F454" s="231">
        <f t="shared" si="18"/>
        <v>2653.061224489796</v>
      </c>
      <c r="G454" s="232">
        <f t="shared" si="19"/>
        <v>4616.334992353572</v>
      </c>
      <c r="H454" s="233">
        <f t="shared" si="20"/>
        <v>7269.396216843368</v>
      </c>
      <c r="I454" s="248"/>
    </row>
    <row r="455" spans="1:9" ht="15">
      <c r="A455" s="244">
        <v>4321469</v>
      </c>
      <c r="B455" s="244" t="s">
        <v>5216</v>
      </c>
      <c r="C455" s="245">
        <v>0.3263948113555914</v>
      </c>
      <c r="D455" s="246">
        <v>2855</v>
      </c>
      <c r="E455" s="247">
        <v>0.001558435230666157</v>
      </c>
      <c r="F455" s="231">
        <f t="shared" si="18"/>
        <v>2653.061224489796</v>
      </c>
      <c r="G455" s="232">
        <f t="shared" si="19"/>
        <v>3740.2445535987767</v>
      </c>
      <c r="H455" s="233">
        <f t="shared" si="20"/>
        <v>6393.305778088573</v>
      </c>
      <c r="I455" s="248"/>
    </row>
    <row r="456" spans="1:9" ht="15">
      <c r="A456" s="244">
        <v>4321477</v>
      </c>
      <c r="B456" s="244" t="s">
        <v>5217</v>
      </c>
      <c r="C456" s="245">
        <v>0.35509452455277496</v>
      </c>
      <c r="D456" s="246">
        <v>6003</v>
      </c>
      <c r="E456" s="247">
        <v>0.001895412854106339</v>
      </c>
      <c r="F456" s="231">
        <f t="shared" si="18"/>
        <v>2653.061224489796</v>
      </c>
      <c r="G456" s="232">
        <f t="shared" si="19"/>
        <v>4548.990849855214</v>
      </c>
      <c r="H456" s="233">
        <f t="shared" si="20"/>
        <v>7202.052074345011</v>
      </c>
      <c r="I456" s="248"/>
    </row>
    <row r="457" spans="1:9" ht="15">
      <c r="A457" s="244">
        <v>4321493</v>
      </c>
      <c r="B457" s="244" t="s">
        <v>5218</v>
      </c>
      <c r="C457" s="245">
        <v>0.33597056261906577</v>
      </c>
      <c r="D457" s="246">
        <v>2658</v>
      </c>
      <c r="E457" s="247">
        <v>0.0015870443653981405</v>
      </c>
      <c r="F457" s="231">
        <f t="shared" si="18"/>
        <v>2653.061224489796</v>
      </c>
      <c r="G457" s="232">
        <f t="shared" si="19"/>
        <v>3808.906476955537</v>
      </c>
      <c r="H457" s="233">
        <f t="shared" si="20"/>
        <v>6461.967701445334</v>
      </c>
      <c r="I457" s="248"/>
    </row>
    <row r="458" spans="1:9" ht="15">
      <c r="A458" s="244">
        <v>4321501</v>
      </c>
      <c r="B458" s="244" t="s">
        <v>5219</v>
      </c>
      <c r="C458" s="245">
        <v>0.34512736188201826</v>
      </c>
      <c r="D458" s="246">
        <v>37833</v>
      </c>
      <c r="E458" s="247">
        <v>0.0024280890096376536</v>
      </c>
      <c r="F458" s="231">
        <f t="shared" si="18"/>
        <v>2653.061224489796</v>
      </c>
      <c r="G458" s="232">
        <f t="shared" si="19"/>
        <v>5827.413623130368</v>
      </c>
      <c r="H458" s="233">
        <f t="shared" si="20"/>
        <v>8480.474847620164</v>
      </c>
      <c r="I458" s="248"/>
    </row>
    <row r="459" spans="1:9" ht="15">
      <c r="A459" s="244">
        <v>4321600</v>
      </c>
      <c r="B459" s="244" t="s">
        <v>5220</v>
      </c>
      <c r="C459" s="245">
        <v>0.49236964324252114</v>
      </c>
      <c r="D459" s="246">
        <v>48498</v>
      </c>
      <c r="E459" s="247">
        <v>0.0035954598025064502</v>
      </c>
      <c r="F459" s="231">
        <f t="shared" si="18"/>
        <v>2653.061224489796</v>
      </c>
      <c r="G459" s="232">
        <f t="shared" si="19"/>
        <v>8629.10352601548</v>
      </c>
      <c r="H459" s="233">
        <f t="shared" si="20"/>
        <v>11282.164750505277</v>
      </c>
      <c r="I459" s="248"/>
    </row>
    <row r="460" spans="1:9" ht="15">
      <c r="A460" s="244">
        <v>4321626</v>
      </c>
      <c r="B460" s="244" t="s">
        <v>5221</v>
      </c>
      <c r="C460" s="245">
        <v>0.2870450691845619</v>
      </c>
      <c r="D460" s="246">
        <v>2335</v>
      </c>
      <c r="E460" s="247">
        <v>0.001329834874926319</v>
      </c>
      <c r="F460" s="231">
        <f t="shared" si="18"/>
        <v>2653.061224489796</v>
      </c>
      <c r="G460" s="232">
        <f t="shared" si="19"/>
        <v>3191.6036998231652</v>
      </c>
      <c r="H460" s="233">
        <f t="shared" si="20"/>
        <v>5844.664924312961</v>
      </c>
      <c r="I460" s="248"/>
    </row>
    <row r="461" spans="1:9" ht="15">
      <c r="A461" s="244">
        <v>4321634</v>
      </c>
      <c r="B461" s="244" t="s">
        <v>5222</v>
      </c>
      <c r="C461" s="245">
        <v>0.179874599776158</v>
      </c>
      <c r="D461" s="246">
        <v>2771</v>
      </c>
      <c r="E461" s="247">
        <v>0.0008550074794628744</v>
      </c>
      <c r="F461" s="231">
        <f t="shared" si="18"/>
        <v>2653.061224489796</v>
      </c>
      <c r="G461" s="232">
        <f t="shared" si="19"/>
        <v>2052.0179507108987</v>
      </c>
      <c r="H461" s="233">
        <f t="shared" si="20"/>
        <v>4705.079175200695</v>
      </c>
      <c r="I461" s="248"/>
    </row>
    <row r="462" spans="1:9" ht="15">
      <c r="A462" s="244">
        <v>4321667</v>
      </c>
      <c r="B462" s="244" t="s">
        <v>5223</v>
      </c>
      <c r="C462" s="245">
        <v>0.3597175820038924</v>
      </c>
      <c r="D462" s="246">
        <v>10817</v>
      </c>
      <c r="E462" s="247">
        <v>0.0020974049290398817</v>
      </c>
      <c r="F462" s="231">
        <f aca="true" t="shared" si="21" ref="F462:F503">$B$3/490</f>
        <v>2653.061224489796</v>
      </c>
      <c r="G462" s="232">
        <f aca="true" t="shared" si="22" ref="G462:G503">$B$4*E462</f>
        <v>5033.771829695716</v>
      </c>
      <c r="H462" s="233">
        <f aca="true" t="shared" si="23" ref="H462:H503">F462+G462</f>
        <v>7686.833054185512</v>
      </c>
      <c r="I462" s="248"/>
    </row>
    <row r="463" spans="1:9" ht="15">
      <c r="A463" s="244">
        <v>4321709</v>
      </c>
      <c r="B463" s="244" t="s">
        <v>5224</v>
      </c>
      <c r="C463" s="245">
        <v>0.31204511910549726</v>
      </c>
      <c r="D463" s="246">
        <v>25660</v>
      </c>
      <c r="E463" s="247">
        <v>0.002071144911047323</v>
      </c>
      <c r="F463" s="231">
        <f t="shared" si="21"/>
        <v>2653.061224489796</v>
      </c>
      <c r="G463" s="232">
        <f t="shared" si="22"/>
        <v>4970.747786513575</v>
      </c>
      <c r="H463" s="233">
        <f t="shared" si="23"/>
        <v>7623.809011003372</v>
      </c>
      <c r="I463" s="248"/>
    </row>
    <row r="464" spans="1:9" ht="15">
      <c r="A464" s="244">
        <v>4321808</v>
      </c>
      <c r="B464" s="244" t="s">
        <v>5225</v>
      </c>
      <c r="C464" s="245">
        <v>0.3000847408703437</v>
      </c>
      <c r="D464" s="246">
        <v>24614</v>
      </c>
      <c r="E464" s="247">
        <v>0.0019793647701981105</v>
      </c>
      <c r="F464" s="231">
        <f t="shared" si="21"/>
        <v>2653.061224489796</v>
      </c>
      <c r="G464" s="232">
        <f t="shared" si="22"/>
        <v>4750.475448475465</v>
      </c>
      <c r="H464" s="233">
        <f t="shared" si="23"/>
        <v>7403.5366729652615</v>
      </c>
      <c r="I464" s="248"/>
    </row>
    <row r="465" spans="1:9" ht="15">
      <c r="A465" s="244">
        <v>4321832</v>
      </c>
      <c r="B465" s="244" t="s">
        <v>5226</v>
      </c>
      <c r="C465" s="245">
        <v>0.4134037643617885</v>
      </c>
      <c r="D465" s="246">
        <v>2872</v>
      </c>
      <c r="E465" s="247">
        <v>0.001975634887048923</v>
      </c>
      <c r="F465" s="231">
        <f t="shared" si="21"/>
        <v>2653.061224489796</v>
      </c>
      <c r="G465" s="232">
        <f t="shared" si="22"/>
        <v>4741.523728917416</v>
      </c>
      <c r="H465" s="233">
        <f t="shared" si="23"/>
        <v>7394.584953407211</v>
      </c>
      <c r="I465" s="248"/>
    </row>
    <row r="466" spans="1:9" ht="15">
      <c r="A466" s="244">
        <v>4321857</v>
      </c>
      <c r="B466" s="244" t="s">
        <v>5227</v>
      </c>
      <c r="C466" s="245">
        <v>0.38011666639517944</v>
      </c>
      <c r="D466" s="246">
        <v>4737</v>
      </c>
      <c r="E466" s="247">
        <v>0.0019581547657757247</v>
      </c>
      <c r="F466" s="231">
        <f t="shared" si="21"/>
        <v>2653.061224489796</v>
      </c>
      <c r="G466" s="232">
        <f t="shared" si="22"/>
        <v>4699.5714378617395</v>
      </c>
      <c r="H466" s="233">
        <f t="shared" si="23"/>
        <v>7352.632662351536</v>
      </c>
      <c r="I466" s="248"/>
    </row>
    <row r="467" spans="1:9" ht="15">
      <c r="A467" s="244">
        <v>4321907</v>
      </c>
      <c r="B467" s="244" t="s">
        <v>5228</v>
      </c>
      <c r="C467" s="245">
        <v>0.3236147796524522</v>
      </c>
      <c r="D467" s="246">
        <v>25475</v>
      </c>
      <c r="E467" s="247">
        <v>0.0021456064750218743</v>
      </c>
      <c r="F467" s="231">
        <f t="shared" si="21"/>
        <v>2653.061224489796</v>
      </c>
      <c r="G467" s="232">
        <f t="shared" si="22"/>
        <v>5149.455540052498</v>
      </c>
      <c r="H467" s="233">
        <f t="shared" si="23"/>
        <v>7802.5167645422935</v>
      </c>
      <c r="I467" s="248"/>
    </row>
    <row r="468" spans="1:9" ht="15">
      <c r="A468" s="244">
        <v>4321956</v>
      </c>
      <c r="B468" s="244" t="s">
        <v>5229</v>
      </c>
      <c r="C468" s="245">
        <v>0.43710163466218294</v>
      </c>
      <c r="D468" s="246">
        <v>6016</v>
      </c>
      <c r="E468" s="247">
        <v>0.00233390513307845</v>
      </c>
      <c r="F468" s="231">
        <f t="shared" si="21"/>
        <v>2653.061224489796</v>
      </c>
      <c r="G468" s="232">
        <f t="shared" si="22"/>
        <v>5601.37231938828</v>
      </c>
      <c r="H468" s="233">
        <f t="shared" si="23"/>
        <v>8254.433543878076</v>
      </c>
      <c r="I468" s="248"/>
    </row>
    <row r="469" spans="1:9" ht="15">
      <c r="A469" s="244">
        <v>4322004</v>
      </c>
      <c r="B469" s="244" t="s">
        <v>5230</v>
      </c>
      <c r="C469" s="245">
        <v>0.25387471320018584</v>
      </c>
      <c r="D469" s="246">
        <v>26263</v>
      </c>
      <c r="E469" s="247">
        <v>0.0016909302370793201</v>
      </c>
      <c r="F469" s="231">
        <f t="shared" si="21"/>
        <v>2653.061224489796</v>
      </c>
      <c r="G469" s="232">
        <f t="shared" si="22"/>
        <v>4058.2325689903682</v>
      </c>
      <c r="H469" s="233">
        <f t="shared" si="23"/>
        <v>6711.293793480165</v>
      </c>
      <c r="I469" s="248"/>
    </row>
    <row r="470" spans="1:9" ht="15">
      <c r="A470" s="244">
        <v>4322103</v>
      </c>
      <c r="B470" s="244" t="s">
        <v>5231</v>
      </c>
      <c r="C470" s="245">
        <v>0.28585396410617203</v>
      </c>
      <c r="D470" s="246">
        <v>5998</v>
      </c>
      <c r="E470" s="247">
        <v>0.0015256319767480053</v>
      </c>
      <c r="F470" s="231">
        <f t="shared" si="21"/>
        <v>2653.061224489796</v>
      </c>
      <c r="G470" s="232">
        <f t="shared" si="22"/>
        <v>3661.5167441952126</v>
      </c>
      <c r="H470" s="233">
        <f t="shared" si="23"/>
        <v>6314.577968685009</v>
      </c>
      <c r="I470" s="248"/>
    </row>
    <row r="471" spans="1:9" ht="15">
      <c r="A471" s="244">
        <v>4322152</v>
      </c>
      <c r="B471" s="244" t="s">
        <v>5232</v>
      </c>
      <c r="C471" s="245">
        <v>0.44767190548540386</v>
      </c>
      <c r="D471" s="246">
        <v>4139</v>
      </c>
      <c r="E471" s="247">
        <v>0.0022599495724286637</v>
      </c>
      <c r="F471" s="231">
        <f t="shared" si="21"/>
        <v>2653.061224489796</v>
      </c>
      <c r="G471" s="232">
        <f t="shared" si="22"/>
        <v>5423.878973828793</v>
      </c>
      <c r="H471" s="233">
        <f t="shared" si="23"/>
        <v>8076.940198318589</v>
      </c>
      <c r="I471" s="248"/>
    </row>
    <row r="472" spans="1:9" ht="15">
      <c r="A472" s="244">
        <v>4322186</v>
      </c>
      <c r="B472" s="244" t="s">
        <v>5233</v>
      </c>
      <c r="C472" s="245">
        <v>0.4681913669480913</v>
      </c>
      <c r="D472" s="246">
        <v>1506</v>
      </c>
      <c r="E472" s="247">
        <v>0.0020309617376057403</v>
      </c>
      <c r="F472" s="231">
        <f t="shared" si="21"/>
        <v>2653.061224489796</v>
      </c>
      <c r="G472" s="232">
        <f t="shared" si="22"/>
        <v>4874.308170253777</v>
      </c>
      <c r="H472" s="233">
        <f t="shared" si="23"/>
        <v>7527.369394743573</v>
      </c>
      <c r="I472" s="248"/>
    </row>
    <row r="473" spans="1:9" ht="15">
      <c r="A473" s="244">
        <v>4322202</v>
      </c>
      <c r="B473" s="244" t="s">
        <v>5234</v>
      </c>
      <c r="C473" s="245">
        <v>0.4111257742144016</v>
      </c>
      <c r="D473" s="246">
        <v>22477</v>
      </c>
      <c r="E473" s="247">
        <v>0.002675100179808331</v>
      </c>
      <c r="F473" s="231">
        <f t="shared" si="21"/>
        <v>2653.061224489796</v>
      </c>
      <c r="G473" s="232">
        <f t="shared" si="22"/>
        <v>6420.2404315399945</v>
      </c>
      <c r="H473" s="233">
        <f t="shared" si="23"/>
        <v>9073.301656029791</v>
      </c>
      <c r="I473" s="248"/>
    </row>
    <row r="474" spans="1:9" ht="15">
      <c r="A474" s="244">
        <v>4322251</v>
      </c>
      <c r="B474" s="244" t="s">
        <v>5235</v>
      </c>
      <c r="C474" s="245">
        <v>0.2773574721840878</v>
      </c>
      <c r="D474" s="246">
        <v>4456</v>
      </c>
      <c r="E474" s="247">
        <v>0.001415748930574862</v>
      </c>
      <c r="F474" s="231">
        <f t="shared" si="21"/>
        <v>2653.061224489796</v>
      </c>
      <c r="G474" s="232">
        <f t="shared" si="22"/>
        <v>3397.7974333796687</v>
      </c>
      <c r="H474" s="233">
        <f t="shared" si="23"/>
        <v>6050.858657869465</v>
      </c>
      <c r="I474" s="248"/>
    </row>
    <row r="475" spans="1:9" ht="15">
      <c r="A475" s="244">
        <v>4322301</v>
      </c>
      <c r="B475" s="244" t="s">
        <v>5236</v>
      </c>
      <c r="C475" s="245">
        <v>0.29387616104544556</v>
      </c>
      <c r="D475" s="246">
        <v>8468</v>
      </c>
      <c r="E475" s="247">
        <v>0.0016517186773016927</v>
      </c>
      <c r="F475" s="231">
        <f t="shared" si="21"/>
        <v>2653.061224489796</v>
      </c>
      <c r="G475" s="232">
        <f t="shared" si="22"/>
        <v>3964.1248255240625</v>
      </c>
      <c r="H475" s="233">
        <f t="shared" si="23"/>
        <v>6617.186050013859</v>
      </c>
      <c r="I475" s="248"/>
    </row>
    <row r="476" spans="1:9" ht="15">
      <c r="A476" s="244">
        <v>4322327</v>
      </c>
      <c r="B476" s="244" t="s">
        <v>5237</v>
      </c>
      <c r="C476" s="245">
        <v>0.4660394954061339</v>
      </c>
      <c r="D476" s="246">
        <v>3774</v>
      </c>
      <c r="E476" s="247">
        <v>0.0023203184969329414</v>
      </c>
      <c r="F476" s="231">
        <f t="shared" si="21"/>
        <v>2653.061224489796</v>
      </c>
      <c r="G476" s="232">
        <f t="shared" si="22"/>
        <v>5568.764392639059</v>
      </c>
      <c r="H476" s="233">
        <f t="shared" si="23"/>
        <v>8221.825617128856</v>
      </c>
      <c r="I476" s="248"/>
    </row>
    <row r="477" spans="1:9" ht="15">
      <c r="A477" s="244">
        <v>4322343</v>
      </c>
      <c r="B477" s="244" t="s">
        <v>5238</v>
      </c>
      <c r="C477" s="245">
        <v>0.3394189297284952</v>
      </c>
      <c r="D477" s="246">
        <v>2250</v>
      </c>
      <c r="E477" s="247">
        <v>0.001563752553175965</v>
      </c>
      <c r="F477" s="231">
        <f t="shared" si="21"/>
        <v>2653.061224489796</v>
      </c>
      <c r="G477" s="232">
        <f t="shared" si="22"/>
        <v>3753.006127622316</v>
      </c>
      <c r="H477" s="233">
        <f t="shared" si="23"/>
        <v>6406.067352112112</v>
      </c>
      <c r="I477" s="248"/>
    </row>
    <row r="478" spans="1:9" ht="15">
      <c r="A478" s="244">
        <v>4322350</v>
      </c>
      <c r="B478" s="244" t="s">
        <v>5239</v>
      </c>
      <c r="C478" s="245">
        <v>0.23700677384929358</v>
      </c>
      <c r="D478" s="246">
        <v>1373</v>
      </c>
      <c r="E478" s="247">
        <v>0.0010139485853871437</v>
      </c>
      <c r="F478" s="231">
        <f t="shared" si="21"/>
        <v>2653.061224489796</v>
      </c>
      <c r="G478" s="232">
        <f t="shared" si="22"/>
        <v>2433.4766049291447</v>
      </c>
      <c r="H478" s="233">
        <f t="shared" si="23"/>
        <v>5086.537829418941</v>
      </c>
      <c r="I478" s="248"/>
    </row>
    <row r="479" spans="1:9" ht="15">
      <c r="A479" s="244">
        <v>4322376</v>
      </c>
      <c r="B479" s="244" t="s">
        <v>5240</v>
      </c>
      <c r="C479" s="245">
        <v>0.4881194396544131</v>
      </c>
      <c r="D479" s="246">
        <v>2428</v>
      </c>
      <c r="E479" s="247">
        <v>0.0022746679097822137</v>
      </c>
      <c r="F479" s="231">
        <f t="shared" si="21"/>
        <v>2653.061224489796</v>
      </c>
      <c r="G479" s="232">
        <f t="shared" si="22"/>
        <v>5459.202983477313</v>
      </c>
      <c r="H479" s="233">
        <f t="shared" si="23"/>
        <v>8112.2642079671095</v>
      </c>
      <c r="I479" s="248"/>
    </row>
    <row r="480" spans="1:9" ht="15">
      <c r="A480" s="244">
        <v>4322400</v>
      </c>
      <c r="B480" s="244" t="s">
        <v>5241</v>
      </c>
      <c r="C480" s="245">
        <v>0.4136055886497051</v>
      </c>
      <c r="D480" s="246">
        <v>127155</v>
      </c>
      <c r="E480" s="247">
        <v>0.003490125220155048</v>
      </c>
      <c r="F480" s="231">
        <f t="shared" si="21"/>
        <v>2653.061224489796</v>
      </c>
      <c r="G480" s="232">
        <f t="shared" si="22"/>
        <v>8376.300528372116</v>
      </c>
      <c r="H480" s="233">
        <f t="shared" si="23"/>
        <v>11029.361752861912</v>
      </c>
      <c r="I480" s="248"/>
    </row>
    <row r="481" spans="1:9" ht="15">
      <c r="A481" s="244">
        <v>4322509</v>
      </c>
      <c r="B481" s="244" t="s">
        <v>5242</v>
      </c>
      <c r="C481" s="245">
        <v>0.39734156524491704</v>
      </c>
      <c r="D481" s="246">
        <v>66479</v>
      </c>
      <c r="E481" s="247">
        <v>0.003042084437360735</v>
      </c>
      <c r="F481" s="231">
        <f t="shared" si="21"/>
        <v>2653.061224489796</v>
      </c>
      <c r="G481" s="232">
        <f t="shared" si="22"/>
        <v>7301.002649665764</v>
      </c>
      <c r="H481" s="233">
        <f t="shared" si="23"/>
        <v>9954.06387415556</v>
      </c>
      <c r="I481" s="248"/>
    </row>
    <row r="482" spans="1:9" ht="15">
      <c r="A482" s="244">
        <v>4322525</v>
      </c>
      <c r="B482" s="244" t="s">
        <v>5243</v>
      </c>
      <c r="C482" s="245">
        <v>0.5064584256892827</v>
      </c>
      <c r="D482" s="246">
        <v>3305</v>
      </c>
      <c r="E482" s="247">
        <v>0.0024718613936763984</v>
      </c>
      <c r="F482" s="231">
        <f t="shared" si="21"/>
        <v>2653.061224489796</v>
      </c>
      <c r="G482" s="232">
        <f t="shared" si="22"/>
        <v>5932.467344823356</v>
      </c>
      <c r="H482" s="233">
        <f t="shared" si="23"/>
        <v>8585.528569313152</v>
      </c>
      <c r="I482" s="248"/>
    </row>
    <row r="483" spans="1:9" ht="15">
      <c r="A483" s="244">
        <v>4322533</v>
      </c>
      <c r="B483" s="244" t="s">
        <v>5244</v>
      </c>
      <c r="C483" s="245">
        <v>0.4646125277105551</v>
      </c>
      <c r="D483" s="246">
        <v>11521</v>
      </c>
      <c r="E483" s="247">
        <v>0.002734758851775467</v>
      </c>
      <c r="F483" s="231">
        <f t="shared" si="21"/>
        <v>2653.061224489796</v>
      </c>
      <c r="G483" s="232">
        <f t="shared" si="22"/>
        <v>6563.421244261121</v>
      </c>
      <c r="H483" s="233">
        <f t="shared" si="23"/>
        <v>9216.482468750917</v>
      </c>
      <c r="I483" s="248"/>
    </row>
    <row r="484" spans="1:9" ht="15">
      <c r="A484" s="244">
        <v>4322541</v>
      </c>
      <c r="B484" s="244" t="s">
        <v>5245</v>
      </c>
      <c r="C484" s="245">
        <v>0.27961677170882754</v>
      </c>
      <c r="D484" s="246">
        <v>5402</v>
      </c>
      <c r="E484" s="247">
        <v>0.0014690987819319888</v>
      </c>
      <c r="F484" s="231">
        <f t="shared" si="21"/>
        <v>2653.061224489796</v>
      </c>
      <c r="G484" s="232">
        <f t="shared" si="22"/>
        <v>3525.8370766367734</v>
      </c>
      <c r="H484" s="233">
        <f t="shared" si="23"/>
        <v>6178.89830112657</v>
      </c>
      <c r="I484" s="248"/>
    </row>
    <row r="485" spans="1:9" ht="15">
      <c r="A485" s="244">
        <v>4322558</v>
      </c>
      <c r="B485" s="244" t="s">
        <v>5246</v>
      </c>
      <c r="C485" s="245">
        <v>0.30545417867994923</v>
      </c>
      <c r="D485" s="246">
        <v>2036</v>
      </c>
      <c r="E485" s="247">
        <v>0.0013863322656747427</v>
      </c>
      <c r="F485" s="231">
        <f t="shared" si="21"/>
        <v>2653.061224489796</v>
      </c>
      <c r="G485" s="232">
        <f t="shared" si="22"/>
        <v>3327.1974376193825</v>
      </c>
      <c r="H485" s="233">
        <f t="shared" si="23"/>
        <v>5980.258662109179</v>
      </c>
      <c r="I485" s="248"/>
    </row>
    <row r="486" spans="1:9" ht="15">
      <c r="A486" s="244">
        <v>4322608</v>
      </c>
      <c r="B486" s="244" t="s">
        <v>5247</v>
      </c>
      <c r="C486" s="245">
        <v>0.31591078522024</v>
      </c>
      <c r="D486" s="246">
        <v>69052</v>
      </c>
      <c r="E486" s="247">
        <v>0.0024324587639728413</v>
      </c>
      <c r="F486" s="231">
        <f t="shared" si="21"/>
        <v>2653.061224489796</v>
      </c>
      <c r="G486" s="232">
        <f t="shared" si="22"/>
        <v>5837.901033534819</v>
      </c>
      <c r="H486" s="233">
        <f t="shared" si="23"/>
        <v>8490.962258024616</v>
      </c>
      <c r="I486" s="248"/>
    </row>
    <row r="487" spans="1:9" ht="15">
      <c r="A487" s="244">
        <v>4322707</v>
      </c>
      <c r="B487" s="244" t="s">
        <v>5248</v>
      </c>
      <c r="C487" s="245">
        <v>0.3520979299407642</v>
      </c>
      <c r="D487" s="246">
        <v>25266</v>
      </c>
      <c r="E487" s="247">
        <v>0.002331570436165502</v>
      </c>
      <c r="F487" s="231">
        <f t="shared" si="21"/>
        <v>2653.061224489796</v>
      </c>
      <c r="G487" s="232">
        <f t="shared" si="22"/>
        <v>5595.769046797205</v>
      </c>
      <c r="H487" s="233">
        <f t="shared" si="23"/>
        <v>8248.830271287</v>
      </c>
      <c r="I487" s="248"/>
    </row>
    <row r="488" spans="1:9" ht="15">
      <c r="A488" s="244">
        <v>4322806</v>
      </c>
      <c r="B488" s="244" t="s">
        <v>5249</v>
      </c>
      <c r="C488" s="245">
        <v>0.26111047150893285</v>
      </c>
      <c r="D488" s="246">
        <v>24025</v>
      </c>
      <c r="E488" s="247">
        <v>0.001716043896135416</v>
      </c>
      <c r="F488" s="231">
        <f t="shared" si="21"/>
        <v>2653.061224489796</v>
      </c>
      <c r="G488" s="232">
        <f t="shared" si="22"/>
        <v>4118.505350724999</v>
      </c>
      <c r="H488" s="233">
        <f t="shared" si="23"/>
        <v>6771.566575214794</v>
      </c>
      <c r="I488" s="248"/>
    </row>
    <row r="489" spans="1:9" ht="15">
      <c r="A489" s="244">
        <v>4322855</v>
      </c>
      <c r="B489" s="244" t="s">
        <v>5250</v>
      </c>
      <c r="C489" s="245">
        <v>0.24515140896686738</v>
      </c>
      <c r="D489" s="246">
        <v>1890</v>
      </c>
      <c r="E489" s="247">
        <v>0.0011002927684824785</v>
      </c>
      <c r="F489" s="231">
        <f t="shared" si="21"/>
        <v>2653.061224489796</v>
      </c>
      <c r="G489" s="232">
        <f t="shared" si="22"/>
        <v>2640.7026443579484</v>
      </c>
      <c r="H489" s="233">
        <f t="shared" si="23"/>
        <v>5293.763868847745</v>
      </c>
      <c r="I489" s="248"/>
    </row>
    <row r="490" spans="1:9" ht="15">
      <c r="A490" s="244">
        <v>4322905</v>
      </c>
      <c r="B490" s="244" t="s">
        <v>5251</v>
      </c>
      <c r="C490" s="245">
        <v>0.3119880651104351</v>
      </c>
      <c r="D490" s="246">
        <v>5227</v>
      </c>
      <c r="E490" s="247">
        <v>0.0016310994831017708</v>
      </c>
      <c r="F490" s="231">
        <f t="shared" si="21"/>
        <v>2653.061224489796</v>
      </c>
      <c r="G490" s="232">
        <f t="shared" si="22"/>
        <v>3914.63875944425</v>
      </c>
      <c r="H490" s="233">
        <f t="shared" si="23"/>
        <v>6567.699983934046</v>
      </c>
      <c r="I490" s="248"/>
    </row>
    <row r="491" spans="1:9" ht="15">
      <c r="A491" s="244">
        <v>4323002</v>
      </c>
      <c r="B491" s="244" t="s">
        <v>5252</v>
      </c>
      <c r="C491" s="245">
        <v>0.43688743309076666</v>
      </c>
      <c r="D491" s="246">
        <v>251842</v>
      </c>
      <c r="E491" s="247">
        <v>0.004084542044811601</v>
      </c>
      <c r="F491" s="231">
        <f t="shared" si="21"/>
        <v>2653.061224489796</v>
      </c>
      <c r="G491" s="232">
        <f t="shared" si="22"/>
        <v>9802.90090754784</v>
      </c>
      <c r="H491" s="233">
        <f t="shared" si="23"/>
        <v>12455.962132037637</v>
      </c>
      <c r="I491" s="248"/>
    </row>
    <row r="492" spans="1:9" ht="15">
      <c r="A492" s="244">
        <v>4323101</v>
      </c>
      <c r="B492" s="244" t="s">
        <v>5253</v>
      </c>
      <c r="C492" s="245">
        <v>0.5078363998845131</v>
      </c>
      <c r="D492" s="246">
        <v>5052</v>
      </c>
      <c r="E492" s="247">
        <v>0.0026414836202137268</v>
      </c>
      <c r="F492" s="231">
        <f t="shared" si="21"/>
        <v>2653.061224489796</v>
      </c>
      <c r="G492" s="232">
        <f t="shared" si="22"/>
        <v>6339.560688512945</v>
      </c>
      <c r="H492" s="233">
        <f t="shared" si="23"/>
        <v>8992.62191300274</v>
      </c>
      <c r="I492" s="248"/>
    </row>
    <row r="493" spans="1:9" ht="15">
      <c r="A493" s="244">
        <v>4323200</v>
      </c>
      <c r="B493" s="244" t="s">
        <v>5254</v>
      </c>
      <c r="C493" s="245">
        <v>0.26126076308019913</v>
      </c>
      <c r="D493" s="246">
        <v>3100</v>
      </c>
      <c r="E493" s="247">
        <v>0.0012629409333071967</v>
      </c>
      <c r="F493" s="231">
        <f t="shared" si="21"/>
        <v>2653.061224489796</v>
      </c>
      <c r="G493" s="232">
        <f t="shared" si="22"/>
        <v>3031.058239937272</v>
      </c>
      <c r="H493" s="233">
        <f t="shared" si="23"/>
        <v>5684.119464427068</v>
      </c>
      <c r="I493" s="248"/>
    </row>
    <row r="494" spans="1:9" ht="15">
      <c r="A494" s="244">
        <v>4323309</v>
      </c>
      <c r="B494" s="244" t="s">
        <v>5255</v>
      </c>
      <c r="C494" s="245">
        <v>0.25502227831426305</v>
      </c>
      <c r="D494" s="246">
        <v>3388</v>
      </c>
      <c r="E494" s="247">
        <v>0.0012493215344862101</v>
      </c>
      <c r="F494" s="231">
        <f t="shared" si="21"/>
        <v>2653.061224489796</v>
      </c>
      <c r="G494" s="232">
        <f t="shared" si="22"/>
        <v>2998.3716827669045</v>
      </c>
      <c r="H494" s="233">
        <f t="shared" si="23"/>
        <v>5651.432907256701</v>
      </c>
      <c r="I494" s="248"/>
    </row>
    <row r="495" spans="1:9" ht="15">
      <c r="A495" s="244">
        <v>4323358</v>
      </c>
      <c r="B495" s="244" t="s">
        <v>5256</v>
      </c>
      <c r="C495" s="245">
        <v>0.3287218818880451</v>
      </c>
      <c r="D495" s="246">
        <v>2108</v>
      </c>
      <c r="E495" s="247">
        <v>0.001499732489405435</v>
      </c>
      <c r="F495" s="231">
        <f t="shared" si="21"/>
        <v>2653.061224489796</v>
      </c>
      <c r="G495" s="232">
        <f t="shared" si="22"/>
        <v>3599.357974573044</v>
      </c>
      <c r="H495" s="233">
        <f t="shared" si="23"/>
        <v>6252.419199062841</v>
      </c>
      <c r="I495" s="248"/>
    </row>
    <row r="496" spans="1:9" ht="15">
      <c r="A496" s="244">
        <v>4323408</v>
      </c>
      <c r="B496" s="244" t="s">
        <v>5257</v>
      </c>
      <c r="C496" s="245">
        <v>0.23166900583096173</v>
      </c>
      <c r="D496" s="246">
        <v>4420</v>
      </c>
      <c r="E496" s="247">
        <v>0.001181097824989175</v>
      </c>
      <c r="F496" s="231">
        <f t="shared" si="21"/>
        <v>2653.061224489796</v>
      </c>
      <c r="G496" s="232">
        <f t="shared" si="22"/>
        <v>2834.6347799740197</v>
      </c>
      <c r="H496" s="233">
        <f t="shared" si="23"/>
        <v>5487.696004463816</v>
      </c>
      <c r="I496" s="248"/>
    </row>
    <row r="497" spans="1:9" ht="15">
      <c r="A497" s="244">
        <v>4323457</v>
      </c>
      <c r="B497" s="244" t="s">
        <v>5258</v>
      </c>
      <c r="C497" s="245">
        <v>0.3962080341562274</v>
      </c>
      <c r="D497" s="246">
        <v>3885</v>
      </c>
      <c r="E497" s="247">
        <v>0.0019812374364781365</v>
      </c>
      <c r="F497" s="231">
        <f t="shared" si="21"/>
        <v>2653.061224489796</v>
      </c>
      <c r="G497" s="232">
        <f t="shared" si="22"/>
        <v>4754.969847547528</v>
      </c>
      <c r="H497" s="233">
        <f t="shared" si="23"/>
        <v>7408.031072037324</v>
      </c>
      <c r="I497" s="248"/>
    </row>
    <row r="498" spans="1:9" ht="15">
      <c r="A498" s="244">
        <v>4323507</v>
      </c>
      <c r="B498" s="244" t="s">
        <v>5259</v>
      </c>
      <c r="C498" s="245">
        <v>0.3629017603556437</v>
      </c>
      <c r="D498" s="246">
        <v>2752</v>
      </c>
      <c r="E498" s="247">
        <v>0.0017232208221523437</v>
      </c>
      <c r="F498" s="231">
        <f t="shared" si="21"/>
        <v>2653.061224489796</v>
      </c>
      <c r="G498" s="232">
        <f t="shared" si="22"/>
        <v>4135.729973165625</v>
      </c>
      <c r="H498" s="233">
        <f t="shared" si="23"/>
        <v>6788.791197655421</v>
      </c>
      <c r="I498" s="248"/>
    </row>
    <row r="499" spans="1:9" ht="15">
      <c r="A499" s="244">
        <v>4323606</v>
      </c>
      <c r="B499" s="244" t="s">
        <v>5260</v>
      </c>
      <c r="C499" s="245">
        <v>0.2593335925206724</v>
      </c>
      <c r="D499" s="246">
        <v>1549</v>
      </c>
      <c r="E499" s="247">
        <v>0.001129720691956799</v>
      </c>
      <c r="F499" s="231">
        <f t="shared" si="21"/>
        <v>2653.061224489796</v>
      </c>
      <c r="G499" s="232">
        <f t="shared" si="22"/>
        <v>2711.3296606963177</v>
      </c>
      <c r="H499" s="233">
        <f t="shared" si="23"/>
        <v>5364.390885186114</v>
      </c>
      <c r="I499" s="248"/>
    </row>
    <row r="500" spans="1:9" ht="15">
      <c r="A500" s="244">
        <v>4323705</v>
      </c>
      <c r="B500" s="244" t="s">
        <v>5261</v>
      </c>
      <c r="C500" s="245">
        <v>0.3440319437740882</v>
      </c>
      <c r="D500" s="246">
        <v>2811</v>
      </c>
      <c r="E500" s="247">
        <v>0.0016388246603867452</v>
      </c>
      <c r="F500" s="231">
        <f t="shared" si="21"/>
        <v>2653.061224489796</v>
      </c>
      <c r="G500" s="232">
        <f t="shared" si="22"/>
        <v>3933.1791849281885</v>
      </c>
      <c r="H500" s="233">
        <f t="shared" si="23"/>
        <v>6586.240409417985</v>
      </c>
      <c r="I500" s="248"/>
    </row>
    <row r="501" spans="1:9" ht="15">
      <c r="A501" s="244">
        <v>4323754</v>
      </c>
      <c r="B501" s="244" t="s">
        <v>5262</v>
      </c>
      <c r="C501" s="245">
        <v>0.4642050896455456</v>
      </c>
      <c r="D501" s="246">
        <v>3417</v>
      </c>
      <c r="E501" s="247">
        <v>0.0022769906068391857</v>
      </c>
      <c r="F501" s="231">
        <f t="shared" si="21"/>
        <v>2653.061224489796</v>
      </c>
      <c r="G501" s="232">
        <f t="shared" si="22"/>
        <v>5464.777456414045</v>
      </c>
      <c r="H501" s="233">
        <f t="shared" si="23"/>
        <v>8117.838680903842</v>
      </c>
      <c r="I501" s="248"/>
    </row>
    <row r="502" spans="1:9" ht="15">
      <c r="A502" s="244">
        <v>4323770</v>
      </c>
      <c r="B502" s="244" t="s">
        <v>5263</v>
      </c>
      <c r="C502" s="245">
        <v>0.2764772048714853</v>
      </c>
      <c r="D502" s="246">
        <v>3157</v>
      </c>
      <c r="E502" s="247">
        <v>0.0013401552494572285</v>
      </c>
      <c r="F502" s="231">
        <f t="shared" si="21"/>
        <v>2653.061224489796</v>
      </c>
      <c r="G502" s="232">
        <f t="shared" si="22"/>
        <v>3216.3725986973486</v>
      </c>
      <c r="H502" s="233">
        <f t="shared" si="23"/>
        <v>5869.433823187144</v>
      </c>
      <c r="I502" s="248"/>
    </row>
    <row r="503" spans="1:9" ht="15">
      <c r="A503" s="244">
        <v>4323804</v>
      </c>
      <c r="B503" s="244" t="s">
        <v>5264</v>
      </c>
      <c r="C503" s="245">
        <v>0.3727862006440124</v>
      </c>
      <c r="D503" s="246">
        <v>14009</v>
      </c>
      <c r="E503" s="247">
        <v>0.0022595683997138384</v>
      </c>
      <c r="F503" s="231">
        <f t="shared" si="21"/>
        <v>2653.061224489796</v>
      </c>
      <c r="G503" s="232">
        <f t="shared" si="22"/>
        <v>5422.964159313212</v>
      </c>
      <c r="H503" s="233">
        <f t="shared" si="23"/>
        <v>8076.025383803008</v>
      </c>
      <c r="I503" s="248"/>
    </row>
    <row r="504" spans="1:8" ht="7.5" customHeight="1">
      <c r="A504" s="249"/>
      <c r="B504" s="249"/>
      <c r="C504" s="249"/>
      <c r="D504" s="249"/>
      <c r="E504" s="249"/>
      <c r="F504" s="249"/>
      <c r="G504" s="249"/>
      <c r="H504" s="249"/>
    </row>
    <row r="505" spans="1:8" ht="18.75">
      <c r="A505" s="250" t="s">
        <v>104</v>
      </c>
      <c r="B505" s="250" t="s">
        <v>5265</v>
      </c>
      <c r="C505" s="251" t="s">
        <v>104</v>
      </c>
      <c r="D505" s="252">
        <f>SUM(D7:D503)</f>
        <v>11244983</v>
      </c>
      <c r="E505" s="253">
        <f>SUM(E6:E503)</f>
        <v>1.0048583615007487</v>
      </c>
      <c r="F505" s="254">
        <f>SUM(F6:F503)</f>
        <v>1312096.7741935467</v>
      </c>
      <c r="G505" s="255">
        <f>SUM(G6:G503)</f>
        <v>2425251.25315418</v>
      </c>
      <c r="H505" s="256">
        <f>SUM(H6:H503)</f>
        <v>3742461.5335732345</v>
      </c>
    </row>
    <row r="508" spans="1:8" ht="15">
      <c r="A508" s="240" t="s">
        <v>4770</v>
      </c>
      <c r="B508" s="240" t="s">
        <v>5266</v>
      </c>
      <c r="C508" s="240" t="s">
        <v>4772</v>
      </c>
      <c r="D508" s="240" t="s">
        <v>4773</v>
      </c>
      <c r="E508" s="241" t="s">
        <v>4774</v>
      </c>
      <c r="F508" s="242" t="s">
        <v>3306</v>
      </c>
      <c r="G508" s="241" t="s">
        <v>3307</v>
      </c>
      <c r="H508" s="243" t="s">
        <v>3308</v>
      </c>
    </row>
    <row r="509" spans="1:8" ht="15">
      <c r="A509" s="257">
        <v>4302253</v>
      </c>
      <c r="B509" s="257" t="s">
        <v>5267</v>
      </c>
      <c r="C509" s="258">
        <v>0.2780617480262417</v>
      </c>
      <c r="D509" s="259">
        <v>3012</v>
      </c>
      <c r="E509" s="260">
        <v>0</v>
      </c>
      <c r="F509" s="261">
        <v>0</v>
      </c>
      <c r="G509" s="262">
        <v>0</v>
      </c>
      <c r="H509" s="263">
        <v>0</v>
      </c>
    </row>
    <row r="510" spans="1:8" ht="15">
      <c r="A510" s="264">
        <v>4305934</v>
      </c>
      <c r="B510" s="264" t="s">
        <v>5268</v>
      </c>
      <c r="C510" s="265">
        <v>0.23748695204296133</v>
      </c>
      <c r="D510" s="266">
        <v>1543</v>
      </c>
      <c r="E510" s="267">
        <v>0</v>
      </c>
      <c r="F510" s="268">
        <v>0</v>
      </c>
      <c r="G510" s="269">
        <v>0</v>
      </c>
      <c r="H510" s="270">
        <v>0</v>
      </c>
    </row>
    <row r="511" spans="1:8" ht="15">
      <c r="A511" s="264">
        <v>4312385</v>
      </c>
      <c r="B511" s="264" t="s">
        <v>5269</v>
      </c>
      <c r="C511" s="265">
        <v>0.2143844360311007</v>
      </c>
      <c r="D511" s="266">
        <v>2664</v>
      </c>
      <c r="E511" s="267">
        <v>0</v>
      </c>
      <c r="F511" s="268">
        <v>0</v>
      </c>
      <c r="G511" s="269">
        <v>0</v>
      </c>
      <c r="H511" s="270">
        <v>0</v>
      </c>
    </row>
    <row r="512" spans="1:8" ht="15">
      <c r="A512" s="264">
        <v>4313086</v>
      </c>
      <c r="B512" s="264" t="s">
        <v>5270</v>
      </c>
      <c r="C512" s="265">
        <v>0.23720962050482447</v>
      </c>
      <c r="D512" s="266">
        <v>2526</v>
      </c>
      <c r="E512" s="267">
        <v>0</v>
      </c>
      <c r="F512" s="268">
        <v>0</v>
      </c>
      <c r="G512" s="269">
        <v>0</v>
      </c>
      <c r="H512" s="270">
        <v>0</v>
      </c>
    </row>
    <row r="513" spans="1:8" ht="15">
      <c r="A513" s="264">
        <v>4313359</v>
      </c>
      <c r="B513" s="264" t="s">
        <v>5271</v>
      </c>
      <c r="C513" s="265">
        <v>0.2388214871910826</v>
      </c>
      <c r="D513" s="266">
        <v>3526</v>
      </c>
      <c r="E513" s="267">
        <v>0</v>
      </c>
      <c r="F513" s="268">
        <v>0</v>
      </c>
      <c r="G513" s="269">
        <v>0</v>
      </c>
      <c r="H513" s="270">
        <v>0</v>
      </c>
    </row>
    <row r="514" spans="1:8" ht="15">
      <c r="A514" s="264">
        <v>4314548</v>
      </c>
      <c r="B514" s="264" t="s">
        <v>5272</v>
      </c>
      <c r="C514" s="265">
        <v>0.5353284734818222</v>
      </c>
      <c r="D514" s="266">
        <v>2951</v>
      </c>
      <c r="E514" s="267">
        <v>0</v>
      </c>
      <c r="F514" s="268">
        <v>0</v>
      </c>
      <c r="G514" s="269">
        <v>0</v>
      </c>
      <c r="H514" s="270">
        <v>0</v>
      </c>
    </row>
    <row r="515" spans="1:8" ht="15">
      <c r="A515" s="264">
        <v>4317251</v>
      </c>
      <c r="B515" s="264" t="s">
        <v>5273</v>
      </c>
      <c r="C515" s="265">
        <v>0.26870669681698867</v>
      </c>
      <c r="D515" s="266">
        <v>1661</v>
      </c>
      <c r="E515" s="267">
        <v>0</v>
      </c>
      <c r="F515" s="268">
        <v>0</v>
      </c>
      <c r="G515" s="269">
        <v>0</v>
      </c>
      <c r="H515" s="270">
        <v>0</v>
      </c>
    </row>
    <row r="516" spans="1:8" ht="7.5" customHeight="1">
      <c r="A516" s="249"/>
      <c r="B516" s="249"/>
      <c r="C516" s="271"/>
      <c r="D516" s="272"/>
      <c r="E516" s="273"/>
      <c r="F516" s="274"/>
      <c r="G516" s="274"/>
      <c r="H516" s="275"/>
    </row>
    <row r="517" spans="1:8" ht="18.75">
      <c r="A517" s="250" t="s">
        <v>104</v>
      </c>
      <c r="B517" s="250" t="s">
        <v>5274</v>
      </c>
      <c r="C517" s="251" t="s">
        <v>104</v>
      </c>
      <c r="D517" s="276">
        <f>SUM(D509:D515)</f>
        <v>17883</v>
      </c>
      <c r="E517" s="253">
        <v>0</v>
      </c>
      <c r="F517" s="254">
        <v>0</v>
      </c>
      <c r="G517" s="255">
        <v>0</v>
      </c>
      <c r="H517" s="256">
        <v>0</v>
      </c>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elizete renate sprandel de patrucco</dc:creator>
  <cp:keywords/>
  <dc:description/>
  <cp:lastModifiedBy>Marta Prytula</cp:lastModifiedBy>
  <cp:lastPrinted>2017-04-24T18:01:32Z</cp:lastPrinted>
  <dcterms:created xsi:type="dcterms:W3CDTF">2013-09-26T12:16:48Z</dcterms:created>
  <dcterms:modified xsi:type="dcterms:W3CDTF">2020-04-02T18:06:32Z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