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9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1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<sst xmlns="http://schemas.openxmlformats.org/spreadsheetml/2006/main" count="790" uniqueCount="454">
  <si>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</si>
  <si>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</si>
  <si>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</si>
  <si>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</si>
  <si>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</si>
  <si>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</si>
  <si>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</si>
  <si>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</si>
  <si>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</si>
  <si>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</si>
  <si>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</si>
  <si>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</si>
  <si>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</si>
  <si>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</si>
  <si>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</si>
  <si>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</si>
  <si>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</si>
  <si>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</si>
  <si>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</si>
  <si>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</si>
  <si>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</si>
  <si>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</si>
  <si>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</si>
  <si>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</si>
  <si>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</si>
  <si>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</si>
  <si>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</si>
  <si>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</si>
  <si>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</si>
  <si>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</si>
  <si>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</si>
  <si>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</si>
  <si>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</si>
  <si>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</si>
  <si>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</si>
  <si>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</si>
  <si>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</si>
  <si>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</si>
  <si>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</si>
  <si>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</si>
  <si>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</si>
  <si>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</si>
  <si>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</si>
  <si>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</si>
  <si>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</si>
  <si>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</si>
  <si>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</si>
  <si>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</si>
  <si>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</si>
  <si>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</si>
  <si>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</si>
  <si>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</si>
  <si>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</si>
  <si>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</si>
  <si>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</si>
  <si>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</si>
  <si>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</si>
  <si>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</si>
  <si>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</si>
  <si>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</si>
  <si>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</si>
  <si>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</si>
  <si>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</si>
  <si>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</si>
  <si>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</si>
  <si>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</si>
  <si>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</si>
  <si>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</si>
  <si>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</si>
  <si>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</si>
  <si>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</si>
  <si>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</si>
  <si>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</si>
  <si>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</si>
  <si>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</si>
  <si>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</si>
  <si>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</si>
  <si>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</si>
  <si>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</si>
  <si>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</si>
  <si>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</si>
  <si>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</si>
  <si>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</si>
  <si>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</si>
  <si>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</si>
  <si>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</si>
  <si>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</si>
  <si>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</si>
  <si>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</si>
  <si>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</si>
  <si>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</si>
  <si>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</si>
  <si>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</si>
  <si>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</si>
  <si>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</si>
  <si>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</si>
  <si>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</si>
  <si>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</si>
  <si>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</si>
  <si>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</si>
  <si>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</si>
  <si>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</si>
  <si>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</si>
  <si>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</si>
  <si>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</si>
  <si>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</si>
  <si>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</si>
  <si>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</si>
  <si>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</si>
  <si>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</si>
  <si>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</si>
  <si>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</si>
  <si>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</si>
  <si>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</si>
  <si>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</si>
  <si>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</si>
  <si>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</si>
  <si>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</si>
  <si>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</si>
  <si>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</si>
  <si>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</si>
  <si>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</si>
  <si>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</si>
  <si>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</si>
  <si>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</si>
  <si>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</si>
  <si>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</si>
  <si>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</si>
  <si>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</si>
  <si>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</si>
  <si>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</si>
  <si>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</si>
  <si>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</si>
  <si>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</si>
  <si>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</si>
  <si>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</si>
  <si>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</si>
  <si>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</si>
  <si>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</si>
  <si>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</si>
  <si>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</si>
  <si>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</si>
  <si>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</si>
  <si>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</si>
  <si>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</si>
  <si>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</si>
  <si>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</si>
  <si>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</si>
  <si>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</si>
  <si>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</si>
  <si>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</si>
  <si>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</si>
  <si>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</si>
  <si>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</si>
  <si>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</si>
  <si>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</si>
  <si>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</si>
  <si>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</si>
  <si>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</si>
  <si>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</si>
  <si>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</si>
  <si>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</si>
  <si>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</si>
  <si>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</si>
  <si>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</si>
  <si>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</si>
  <si>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</si>
  <si>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</si>
  <si>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</si>
  <si>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</si>
  <si>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</si>
  <si>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</si>
  <si>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</si>
  <si>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</si>
  <si>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</si>
  <si>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</si>
  <si>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</si>
  <si>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</si>
  <si>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</si>
  <si>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</si>
  <si>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</si>
  <si>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</si>
  <si>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</si>
  <si>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</si>
  <si>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</si>
  <si>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</si>
  <si>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</si>
  <si>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</si>
  <si>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</si>
  <si>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</si>
  <si>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</si>
  <si>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</si>
  <si>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</si>
  <si>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</si>
  <si>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</si>
  <si>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</si>
  <si>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</si>
  <si>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</si>
  <si>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</si>
  <si>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</si>
  <si>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</si>
  <si>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</si>
  <si>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</si>
  <si>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</si>
  <si>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</si>
  <si>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</si>
  <si>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</si>
  <si>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</si>
  <si>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</si>
  <si>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</si>
  <si>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</si>
  <si>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</si>
  <si>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</si>
  <si>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</si>
  <si>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</si>
  <si>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</si>
  <si>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</si>
  <si>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</si>
  <si>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</si>
  <si>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</si>
  <si>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</si>
  <si>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</si>
  <si>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</si>
  <si>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</si>
  <si>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</si>
  <si>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</si>
  <si>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</si>
  <si>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</si>
  <si>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</si>
  <si>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</si>
  <si>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</si>
  <si>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</si>
  <si>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</si>
  <si>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</si>
  <si>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</si>
  <si>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</si>
  <si>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</si>
  <si>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</si>
  <si>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</si>
  <si>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</si>
  <si>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</si>
  <si>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</si>
  <si>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</si>
  <si>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</si>
  <si>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</si>
  <si>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</si>
  <si>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</si>
  <si>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</si>
  <si>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</si>
  <si>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</si>
  <si>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</si>
  <si>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</si>
  <si>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</si>
  <si>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</si>
  <si>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</si>
  <si>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</si>
  <si>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</si>
  <si>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</si>
  <si>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</si>
  <si>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</si>
  <si>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</si>
  <si>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</si>
  <si>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</si>
  <si>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</si>
  <si>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</si>
  <si>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</si>
  <si>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</si>
  <si>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</si>
  <si>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</si>
  <si>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</si>
  <si>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</si>
  <si>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</si>
  <si>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</si>
  <si>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</si>
  <si>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</si>
  <si>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</si>
  <si>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</si>
  <si>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</si>
  <si>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</si>
  <si>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</si>
  <si>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</si>
  <si>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</si>
  <si>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</si>
  <si>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</si>
  <si>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</si>
  <si>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</si>
  <si>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</si>
  <si>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</si>
  <si>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</si>
  <si>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</si>
  <si>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</si>
  <si>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</si>
  <si>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</si>
  <si>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</si>
  <si>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</si>
  <si>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</si>
  <si>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</si>
  <si>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</si>
  <si>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</si>
  <si>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</si>
  <si>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</si>
  <si>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</si>
  <si>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</si>
  <si>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</si>
  <si>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</si>
  <si>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</si>
  <si>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</si>
  <si>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</si>
  <si>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</si>
  <si>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</si>
  <si>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</si>
  <si>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</si>
  <si>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</si>
  <si>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</si>
  <si>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</si>
  <si>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</si>
  <si>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</si>
  <si>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</si>
  <si>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</si>
  <si>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</si>
  <si>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</si>
  <si>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</si>
  <si>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</si>
  <si>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</si>
  <si>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</si>
  <si>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</si>
  <si>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</si>
  <si>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</si>
  <si>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</si>
  <si>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</si>
  <si>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</si>
  <si>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</si>
  <si>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</si>
  <si>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</si>
  <si>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</si>
  <si>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</si>
  <si>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</si>
  <si>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</si>
  <si>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</si>
  <si>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</si>
  <si>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</si>
  <si>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</si>
  <si>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</si>
  <si>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</si>
  <si>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</si>
  <si>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</si>
  <si>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</si>
  <si>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</si>
  <si>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</si>
  <si>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</si>
  <si>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</si>
  <si>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</si>
  <si>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</si>
  <si>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</si>
  <si>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</si>
  <si>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</si>
  <si>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</si>
  <si>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</si>
  <si>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</si>
  <si>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</si>
  <si>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</si>
  <si>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</si>
  <si>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</si>
  <si>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</si>
  <si>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</si>
  <si>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</si>
  <si>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</si>
  <si>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</si>
  <si>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</si>
  <si>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</si>
  <si>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</si>
  <si>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</si>
  <si>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</si>
  <si>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</si>
  <si>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</si>
  <si>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</si>
  <si>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</si>
  <si>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</si>
  <si>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</si>
  <si>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</si>
  <si>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</si>
  <si>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</si>
  <si>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</si>
  <si>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</si>
  <si>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</si>
  <si>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</si>
  <si>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</si>
  <si>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</si>
  <si>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</si>
  <si>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</si>
  <si>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</si>
  <si>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</si>
  <si>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</si>
  <si>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</si>
  <si>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</si>
  <si>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</si>
  <si>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</si>
  <si>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</si>
  <si>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</si>
  <si>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</si>
  <si>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</si>
  <si>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</si>
  <si>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</si>
  <si>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</si>
  <si>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</si>
  <si>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</si>
  <si>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</si>
  <si>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</si>
  <si>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</si>
  <si>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</si>
  <si>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</si>
  <si>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</si>
  <si>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</si>
  <si>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</si>
  <si>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</si>
  <si>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</si>
  <si>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</si>
  <si>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</si>
  <si>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</si>
  <si>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</si>
  <si>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</si>
  <si>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</si>
  <si>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</si>
  <si>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</si>
  <si>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</si>
  <si>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</si>
  <si>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</si>
  <si>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</si>
  <si>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</si>
  <si>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</si>
  <si>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</si>
  <si>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</si>
  <si>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</si>
  <si>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</si>
  <si>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</si>
  <si>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</si>
  <si>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</si>
  <si>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</si>
  <si>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</si>
  <si>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</si>
  <si>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</si>
  <si>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</si>
  <si>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</si>
  <si>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</si>
  <si>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</si>
  <si>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</si>
  <si>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</si>
  <si>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</si>
  <si>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</si>
  <si>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2. Valor Piso Média Complexidade- Medida Sócio Educativa( MSE)</t>
  </si>
  <si>
    <t xml:space="preserve">1. Valor  Piso Média Complexidade - CREAS </t>
  </si>
  <si>
    <t>3. Total dos recursos do Fundo Municipal para o exercício: (SOMA item 1+2+3)</t>
  </si>
  <si>
    <t>PLANO DE AÇÃO PARA CO-FINANCIAMENTO ESTADUAL(RECURSO FEDERAL)</t>
  </si>
  <si>
    <t>DIRETRIZ: Utilização do Recurso de acordo com a Portaria nº113/2015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</si>
</sst>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49" fontId="8" fillId="0" borderId="25" xfId="0" applyNumberFormat="1" applyFont="1" applyBorder="1" applyAlignment="1">
      <alignment horizontal="center" vertical="top" wrapText="1"/>
    </xf>
    <xf numFmtId="49" fontId="8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top" wrapText="1"/>
    </xf>
    <xf numFmtId="167" fontId="0" fillId="0" borderId="25" xfId="0" applyNumberFormat="1" applyBorder="1" applyAlignment="1">
      <alignment horizontal="right" vertical="center" shrinkToFit="1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48" xfId="0" applyBorder="1" applyAlignment="1">
      <alignment horizontal="center" vertical="top" shrinkToFit="1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25" xfId="0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justify" wrapText="1"/>
    </xf>
    <xf numFmtId="0" fontId="0" fillId="0" borderId="25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33" fillId="0" borderId="25" xfId="0" applyFont="1" applyBorder="1" applyAlignment="1">
      <alignment horizontal="left" vertical="center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41145984"/>
        <c:axId val="141147520"/>
      </c:barChart>
      <c:catAx>
        <c:axId val="141145984"/>
        <c:scaling>
          <c:orientation val="minMax"/>
        </c:scaling>
        <c:axPos val="b"/>
        <c:tickLblPos val="nextTo"/>
        <c:crossAx val="141147520"/>
        <c:crosses val="autoZero"/>
        <c:auto val="1"/>
        <c:lblAlgn val="ctr"/>
        <c:lblOffset val="100"/>
      </c:catAx>
      <c:valAx>
        <c:axId val="141147520"/>
        <c:scaling>
          <c:orientation val="minMax"/>
        </c:scaling>
        <c:axPos val="l"/>
        <c:majorGridlines/>
        <c:tickLblPos val="nextTo"/>
        <c:crossAx val="14114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442"/>
          <c:y val="0.49762282091917703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70</xdr:row>
      <xdr:rowOff>5079</xdr:rowOff>
    </xdr:from>
    <xdr:to>
      <xdr:col>11</xdr:col>
      <xdr:colOff>564174</xdr:colOff>
      <xdr:row>72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200" t="s">
        <v>447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31" t="s">
        <v>113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</row>
    <row r="12" spans="2:14" s="142" customFormat="1"/>
    <row r="13" spans="2:14" s="142" customFormat="1"/>
    <row r="14" spans="2:14" s="142" customFormat="1">
      <c r="D14" s="432" t="s">
        <v>261</v>
      </c>
      <c r="E14" s="432"/>
      <c r="F14" s="432"/>
      <c r="G14" s="432"/>
      <c r="H14" s="432"/>
      <c r="I14" s="432"/>
      <c r="J14" s="432"/>
      <c r="K14" s="432"/>
      <c r="L14" s="432"/>
    </row>
    <row r="15" spans="2:14" s="142" customFormat="1">
      <c r="D15" s="432"/>
      <c r="E15" s="432"/>
      <c r="F15" s="432"/>
      <c r="G15" s="432"/>
      <c r="H15" s="432"/>
      <c r="I15" s="432"/>
      <c r="J15" s="432"/>
      <c r="K15" s="432"/>
      <c r="L15" s="432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31" t="s">
        <v>113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</row>
    <row r="12" spans="2:14" s="142" customFormat="1"/>
    <row r="13" spans="2:14" s="142" customFormat="1"/>
    <row r="14" spans="2:14" s="142" customFormat="1">
      <c r="D14" s="432" t="s">
        <v>244</v>
      </c>
      <c r="E14" s="432"/>
      <c r="F14" s="432"/>
      <c r="G14" s="432"/>
      <c r="H14" s="432"/>
      <c r="I14" s="432"/>
      <c r="J14" s="432"/>
      <c r="K14" s="432"/>
      <c r="L14" s="432"/>
    </row>
    <row r="15" spans="2:14" s="142" customFormat="1">
      <c r="D15" s="432"/>
      <c r="E15" s="432"/>
      <c r="F15" s="432"/>
      <c r="G15" s="432"/>
      <c r="H15" s="432"/>
      <c r="I15" s="432"/>
      <c r="J15" s="432"/>
      <c r="K15" s="432"/>
      <c r="L15" s="432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21" t="s">
        <v>27</v>
      </c>
      <c r="C2" s="221"/>
      <c r="D2" s="221"/>
      <c r="E2" s="221"/>
      <c r="F2" s="221"/>
      <c r="G2" s="221"/>
      <c r="H2" s="221"/>
      <c r="I2" s="221"/>
      <c r="J2" s="221"/>
    </row>
    <row r="3" spans="2:10" ht="28.5" customHeight="1" thickBot="1">
      <c r="B3" s="222" t="s">
        <v>28</v>
      </c>
      <c r="C3" s="223"/>
      <c r="D3" s="223"/>
      <c r="E3" s="223"/>
      <c r="F3" s="223"/>
      <c r="G3" s="223"/>
      <c r="H3" s="223"/>
      <c r="I3" s="223"/>
      <c r="J3" s="224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25" t="s">
        <v>29</v>
      </c>
      <c r="C5" s="226"/>
      <c r="D5" s="226"/>
      <c r="E5" s="226"/>
      <c r="F5" s="226"/>
      <c r="G5" s="226"/>
      <c r="H5" s="226"/>
      <c r="I5" s="226"/>
      <c r="J5" s="227"/>
    </row>
    <row r="6" spans="2:10">
      <c r="B6" s="239" t="str">
        <f>EntradaCentro!$D$14</f>
        <v>Município de Caxias do Sul</v>
      </c>
      <c r="C6" s="240"/>
      <c r="D6" s="240"/>
      <c r="E6" s="240"/>
      <c r="F6" s="240"/>
      <c r="G6" s="240"/>
      <c r="H6" s="240"/>
      <c r="I6" s="241"/>
      <c r="J6" s="2" t="s">
        <v>30</v>
      </c>
    </row>
    <row r="7" spans="2:10">
      <c r="B7" s="177" t="s">
        <v>31</v>
      </c>
      <c r="C7" s="235" t="str">
        <f>VLOOKUP(B6,B_DADOS!A:AA,27,0)</f>
        <v>88.830.609/0001-39</v>
      </c>
      <c r="D7" s="236"/>
      <c r="E7" s="69" t="s">
        <v>32</v>
      </c>
      <c r="F7" s="232" t="str">
        <f>VLOOKUP(B6,B_DADOS!1:1048576,13,FALSE)</f>
        <v>Alfredo chaves 1333</v>
      </c>
      <c r="G7" s="233"/>
      <c r="H7" s="233"/>
      <c r="I7" s="233"/>
      <c r="J7" s="234"/>
    </row>
    <row r="8" spans="2:10">
      <c r="B8" s="175" t="s">
        <v>33</v>
      </c>
      <c r="C8" s="203" t="str">
        <f>VLOOKUP(B6,B_DADOS!1:1048576,14,FALSE)</f>
        <v>95020-460</v>
      </c>
      <c r="D8" s="242"/>
      <c r="E8" s="70" t="s">
        <v>34</v>
      </c>
      <c r="F8" s="203" t="str">
        <f>VLOOKUP(B6,B_DADOS!1:1048576,12,FALSE)</f>
        <v>54 - 3218-6000</v>
      </c>
      <c r="G8" s="204"/>
      <c r="H8" s="204"/>
      <c r="I8" s="29"/>
      <c r="J8" s="71"/>
    </row>
    <row r="9" spans="2:10" ht="15.75" thickBot="1">
      <c r="B9" s="180" t="s">
        <v>35</v>
      </c>
      <c r="C9" s="237" t="str">
        <f>VLOOKUP(B6,B_DADOS!A:K,11,0)</f>
        <v>gabineteprefeito@caxias.rs.gov.br</v>
      </c>
      <c r="D9" s="237"/>
      <c r="E9" s="237"/>
      <c r="F9" s="237"/>
      <c r="G9" s="237"/>
      <c r="H9" s="237"/>
      <c r="I9" s="237"/>
      <c r="J9" s="238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8" t="s">
        <v>281</v>
      </c>
      <c r="C11" s="229"/>
      <c r="D11" s="229"/>
      <c r="E11" s="229"/>
      <c r="F11" s="229"/>
      <c r="G11" s="229"/>
      <c r="H11" s="230"/>
      <c r="I11" s="230"/>
      <c r="J11" s="231"/>
    </row>
    <row r="12" spans="2:10">
      <c r="B12" s="201" t="s">
        <v>36</v>
      </c>
      <c r="C12" s="202"/>
      <c r="D12" s="205" t="str">
        <f>VLOOKUP(B6,B_DADOS!1:1048576,10,FALSE)</f>
        <v>ADILÓ ANGELO DIDOMENICO</v>
      </c>
      <c r="E12" s="205"/>
      <c r="F12" s="205"/>
      <c r="G12" s="206"/>
      <c r="H12" s="32"/>
      <c r="I12" s="207"/>
      <c r="J12" s="208"/>
    </row>
    <row r="13" spans="2:10">
      <c r="B13" s="201" t="s">
        <v>440</v>
      </c>
      <c r="C13" s="202"/>
      <c r="D13" s="294"/>
      <c r="E13" s="295"/>
      <c r="F13" s="297"/>
      <c r="G13" s="296"/>
      <c r="H13" s="295" t="s">
        <v>34</v>
      </c>
      <c r="I13" s="296"/>
      <c r="J13" s="191"/>
    </row>
    <row r="14" spans="2:10" ht="15.75" thickBot="1">
      <c r="B14" s="209" t="s">
        <v>441</v>
      </c>
      <c r="C14" s="210"/>
      <c r="D14" s="210"/>
      <c r="E14" s="210"/>
      <c r="F14" s="210"/>
      <c r="G14" s="210"/>
      <c r="H14" s="210"/>
      <c r="I14" s="210"/>
      <c r="J14" s="211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12" t="s">
        <v>282</v>
      </c>
      <c r="C16" s="213"/>
      <c r="D16" s="213"/>
      <c r="E16" s="213"/>
      <c r="F16" s="213"/>
      <c r="G16" s="213"/>
      <c r="H16" s="213"/>
      <c r="I16" s="213"/>
      <c r="J16" s="214"/>
    </row>
    <row r="17" spans="2:13" ht="30" customHeight="1">
      <c r="B17" s="161" t="s">
        <v>31</v>
      </c>
      <c r="C17" s="220">
        <f>VLOOKUP(B6,B_DADOS!1:1048576,26,FALSE)</f>
        <v>14327409000121</v>
      </c>
      <c r="D17" s="220"/>
      <c r="E17" s="218" t="s">
        <v>37</v>
      </c>
      <c r="F17" s="218"/>
      <c r="G17" s="218"/>
      <c r="H17" s="218"/>
      <c r="I17" s="218"/>
      <c r="J17" s="219"/>
    </row>
    <row r="18" spans="2:13">
      <c r="B18" s="67" t="s">
        <v>34</v>
      </c>
      <c r="C18" s="215" t="str">
        <f>VLOOKUP(B6,B_DADOS!1:1048576,22,FALSE)</f>
        <v>54 - 32208700</v>
      </c>
      <c r="D18" s="215"/>
      <c r="E18" s="215" t="s">
        <v>38</v>
      </c>
      <c r="F18" s="215"/>
      <c r="G18" s="215"/>
      <c r="H18" s="215"/>
      <c r="I18" s="215"/>
      <c r="J18" s="217"/>
    </row>
    <row r="19" spans="2:13">
      <c r="B19" s="216" t="s">
        <v>39</v>
      </c>
      <c r="C19" s="215"/>
      <c r="D19" s="215"/>
      <c r="E19" s="215" t="s">
        <v>40</v>
      </c>
      <c r="F19" s="215"/>
      <c r="G19" s="215"/>
      <c r="H19" s="215" t="s">
        <v>41</v>
      </c>
      <c r="I19" s="215"/>
      <c r="J19" s="217"/>
    </row>
    <row r="20" spans="2:13" ht="15.75" thickBot="1">
      <c r="B20" s="209" t="s">
        <v>291</v>
      </c>
      <c r="C20" s="210"/>
      <c r="D20" s="210"/>
      <c r="E20" s="210"/>
      <c r="F20" s="210"/>
      <c r="G20" s="210"/>
      <c r="H20" s="210"/>
      <c r="I20" s="210"/>
      <c r="J20" s="211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25" t="s">
        <v>288</v>
      </c>
      <c r="C22" s="226"/>
      <c r="D22" s="226"/>
      <c r="E22" s="226"/>
      <c r="F22" s="226"/>
      <c r="G22" s="226"/>
      <c r="H22" s="226"/>
      <c r="I22" s="226"/>
      <c r="J22" s="227"/>
      <c r="M22" s="192"/>
    </row>
    <row r="23" spans="2:13">
      <c r="B23" s="31" t="s">
        <v>32</v>
      </c>
      <c r="C23" s="298" t="str">
        <f>VLOOKUP(B6,B_DADOS!A:Q,17,0)</f>
        <v>Rua Bento Goncalves, n° 1253</v>
      </c>
      <c r="D23" s="299"/>
      <c r="E23" s="299"/>
      <c r="F23" s="299"/>
      <c r="G23" s="300"/>
      <c r="H23" s="168" t="s">
        <v>33</v>
      </c>
      <c r="I23" s="301">
        <f>VLOOKUP(B6,B_DADOS!A:X,24,0)</f>
        <v>95020412</v>
      </c>
      <c r="J23" s="302"/>
    </row>
    <row r="24" spans="2:13" ht="15.75" thickBot="1">
      <c r="B24" s="169" t="s">
        <v>34</v>
      </c>
      <c r="C24" s="237" t="str">
        <f>VLOOKUP(B6,B_DADOS!A:V,22,0)</f>
        <v>54 - 32208700</v>
      </c>
      <c r="D24" s="293"/>
      <c r="E24" s="189" t="s">
        <v>35</v>
      </c>
      <c r="F24" s="237" t="str">
        <f>VLOOKUP(B6,B_DADOS!A:AB,28,0)</f>
        <v>cmas@fas.caxias.rs.gov.br</v>
      </c>
      <c r="G24" s="237"/>
      <c r="H24" s="237"/>
      <c r="I24" s="237"/>
      <c r="J24" s="238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22" t="s">
        <v>42</v>
      </c>
      <c r="C26" s="223"/>
      <c r="D26" s="223"/>
      <c r="E26" s="223"/>
      <c r="F26" s="223"/>
      <c r="G26" s="223"/>
      <c r="H26" s="223"/>
      <c r="I26" s="223"/>
      <c r="J26" s="224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25" t="s">
        <v>290</v>
      </c>
      <c r="C28" s="226"/>
      <c r="D28" s="226"/>
      <c r="E28" s="226"/>
      <c r="F28" s="226"/>
      <c r="G28" s="226"/>
      <c r="H28" s="226"/>
      <c r="I28" s="226"/>
      <c r="J28" s="227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62" t="s">
        <v>271</v>
      </c>
      <c r="C30" s="263"/>
      <c r="D30" s="263"/>
      <c r="E30" s="263"/>
      <c r="F30" s="263"/>
      <c r="G30" s="263"/>
      <c r="H30" s="263"/>
      <c r="I30" s="263"/>
      <c r="J30" s="264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25" t="s">
        <v>285</v>
      </c>
      <c r="C32" s="226"/>
      <c r="D32" s="226"/>
      <c r="E32" s="226"/>
      <c r="F32" s="226"/>
      <c r="G32" s="226"/>
      <c r="H32" s="226"/>
      <c r="I32" s="226"/>
      <c r="J32" s="227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74" t="s">
        <v>43</v>
      </c>
      <c r="C34" s="275"/>
      <c r="D34" s="275"/>
      <c r="E34" s="275"/>
      <c r="F34" s="275"/>
      <c r="G34" s="275"/>
      <c r="H34" s="275"/>
      <c r="I34" s="275"/>
      <c r="J34" s="276"/>
    </row>
    <row r="35" spans="1:10" ht="20.25" customHeight="1">
      <c r="B35" s="278" t="s">
        <v>272</v>
      </c>
      <c r="C35" s="279"/>
      <c r="D35" s="279"/>
      <c r="E35" s="279"/>
      <c r="F35" s="279"/>
      <c r="G35" s="279"/>
      <c r="H35" s="279"/>
      <c r="I35" s="279"/>
      <c r="J35" s="280"/>
    </row>
    <row r="36" spans="1:10" ht="28.9" customHeight="1" thickBot="1">
      <c r="B36" s="281"/>
      <c r="C36" s="282"/>
      <c r="D36" s="282"/>
      <c r="E36" s="282"/>
      <c r="F36" s="282"/>
      <c r="G36" s="282"/>
      <c r="H36" s="282"/>
      <c r="I36" s="282"/>
      <c r="J36" s="283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25" t="s">
        <v>286</v>
      </c>
      <c r="C38" s="226"/>
      <c r="D38" s="226"/>
      <c r="E38" s="226"/>
      <c r="F38" s="226"/>
      <c r="G38" s="226"/>
      <c r="H38" s="226"/>
      <c r="I38" s="226"/>
      <c r="J38" s="227"/>
    </row>
    <row r="39" spans="1:10" ht="28.5" customHeight="1" thickBot="1">
      <c r="B39" s="65" t="s">
        <v>9</v>
      </c>
      <c r="C39" s="284" t="s">
        <v>11</v>
      </c>
      <c r="D39" s="285"/>
      <c r="E39" s="285"/>
      <c r="F39" s="285"/>
      <c r="G39" s="285"/>
      <c r="H39" s="285"/>
      <c r="I39" s="286"/>
      <c r="J39" s="72" t="s">
        <v>10</v>
      </c>
    </row>
    <row r="40" spans="1:10" ht="47.45" customHeight="1">
      <c r="B40" s="61">
        <v>1</v>
      </c>
      <c r="C40" s="268" t="s">
        <v>273</v>
      </c>
      <c r="D40" s="269"/>
      <c r="E40" s="269"/>
      <c r="F40" s="269"/>
      <c r="G40" s="269"/>
      <c r="H40" s="269"/>
      <c r="I40" s="270"/>
      <c r="J40" s="60"/>
    </row>
    <row r="41" spans="1:10" ht="39.950000000000003" customHeight="1">
      <c r="B41" s="61">
        <v>2</v>
      </c>
      <c r="C41" s="271" t="s">
        <v>274</v>
      </c>
      <c r="D41" s="272"/>
      <c r="E41" s="272"/>
      <c r="F41" s="272"/>
      <c r="G41" s="272"/>
      <c r="H41" s="272"/>
      <c r="I41" s="273"/>
      <c r="J41" s="33"/>
    </row>
    <row r="42" spans="1:10" ht="30.95" customHeight="1">
      <c r="B42" s="61">
        <v>3</v>
      </c>
      <c r="C42" s="265" t="s">
        <v>118</v>
      </c>
      <c r="D42" s="266"/>
      <c r="E42" s="266"/>
      <c r="F42" s="266"/>
      <c r="G42" s="266"/>
      <c r="H42" s="266"/>
      <c r="I42" s="59"/>
      <c r="J42" s="33"/>
    </row>
    <row r="43" spans="1:10" ht="35.450000000000003" customHeight="1">
      <c r="B43" s="61">
        <v>4</v>
      </c>
      <c r="C43" s="287" t="s">
        <v>119</v>
      </c>
      <c r="D43" s="288"/>
      <c r="E43" s="288"/>
      <c r="F43" s="288"/>
      <c r="G43" s="288"/>
      <c r="H43" s="288"/>
      <c r="I43" s="289"/>
      <c r="J43" s="33"/>
    </row>
    <row r="44" spans="1:10" ht="38.450000000000003" customHeight="1" thickBot="1">
      <c r="B44" s="61">
        <v>5</v>
      </c>
      <c r="C44" s="265" t="s">
        <v>275</v>
      </c>
      <c r="D44" s="266"/>
      <c r="E44" s="266"/>
      <c r="F44" s="266"/>
      <c r="G44" s="266"/>
      <c r="H44" s="266"/>
      <c r="I44" s="267"/>
      <c r="J44" s="55"/>
    </row>
    <row r="45" spans="1:10" ht="40.5" customHeight="1" thickBot="1">
      <c r="B45" s="290" t="s">
        <v>280</v>
      </c>
      <c r="C45" s="291"/>
      <c r="D45" s="291"/>
      <c r="E45" s="291"/>
      <c r="F45" s="291"/>
      <c r="G45" s="291"/>
      <c r="H45" s="291"/>
      <c r="I45" s="291"/>
      <c r="J45" s="292"/>
    </row>
    <row r="46" spans="1:10" ht="9" customHeight="1" thickBot="1">
      <c r="B46" s="277"/>
      <c r="C46" s="277"/>
      <c r="D46" s="277"/>
      <c r="E46" s="277"/>
      <c r="F46" s="277"/>
      <c r="G46" s="277"/>
      <c r="H46" s="277"/>
      <c r="I46" s="277"/>
      <c r="J46" s="277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1" t="s">
        <v>278</v>
      </c>
      <c r="C49" s="252"/>
      <c r="D49" s="252"/>
      <c r="E49" s="252"/>
      <c r="F49" s="252"/>
      <c r="G49" s="252"/>
      <c r="H49" s="252"/>
      <c r="I49" s="253"/>
      <c r="J49" s="62">
        <v>240000</v>
      </c>
    </row>
    <row r="50" spans="1:12" ht="15" customHeight="1">
      <c r="B50" s="243" t="s">
        <v>122</v>
      </c>
      <c r="C50" s="244"/>
      <c r="D50" s="244"/>
      <c r="E50" s="244"/>
      <c r="F50" s="244"/>
      <c r="G50" s="244"/>
      <c r="H50" s="244"/>
      <c r="I50" s="245"/>
      <c r="J50" s="63" t="s">
        <v>44</v>
      </c>
    </row>
    <row r="51" spans="1:12" ht="15" customHeight="1" thickBot="1">
      <c r="B51" s="246" t="s">
        <v>45</v>
      </c>
      <c r="C51" s="247"/>
      <c r="D51" s="247"/>
      <c r="E51" s="247"/>
      <c r="F51" s="247"/>
      <c r="G51" s="247"/>
      <c r="H51" s="247"/>
      <c r="I51" s="248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4" t="s">
        <v>26</v>
      </c>
      <c r="C53" s="255"/>
      <c r="D53" s="255"/>
      <c r="E53" s="255"/>
      <c r="F53" s="255"/>
      <c r="G53" s="255"/>
      <c r="H53" s="255"/>
      <c r="I53" s="255"/>
      <c r="J53" s="256"/>
    </row>
    <row r="54" spans="1:12" ht="15" customHeight="1">
      <c r="B54" s="257"/>
      <c r="C54" s="258"/>
      <c r="D54" s="258"/>
      <c r="E54" s="258"/>
      <c r="F54" s="258"/>
      <c r="G54" s="258"/>
      <c r="H54" s="258"/>
      <c r="I54" s="258"/>
      <c r="J54" s="259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0"/>
      <c r="G57" s="260"/>
      <c r="H57" s="260"/>
      <c r="I57" s="260"/>
      <c r="J57" s="261"/>
    </row>
    <row r="58" spans="1:12" ht="15" customHeight="1">
      <c r="B58" s="7"/>
      <c r="C58" s="6"/>
      <c r="D58" s="6"/>
      <c r="E58" s="6"/>
      <c r="F58" s="249" t="str">
        <f>VLOOKUP(B6,B_DADOS!1:1048576,10,FALSE)</f>
        <v>ADILÓ ANGELO DIDOMENICO</v>
      </c>
      <c r="G58" s="249"/>
      <c r="H58" s="249"/>
      <c r="I58" s="249"/>
      <c r="J58" s="250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C24:D24"/>
    <mergeCell ref="F24:J24"/>
    <mergeCell ref="B13:D13"/>
    <mergeCell ref="H13:I13"/>
    <mergeCell ref="E13:G13"/>
    <mergeCell ref="C23:G23"/>
    <mergeCell ref="I23:J23"/>
    <mergeCell ref="B22:J22"/>
    <mergeCell ref="B46:J46"/>
    <mergeCell ref="B35:J36"/>
    <mergeCell ref="B38:J38"/>
    <mergeCell ref="C39:I39"/>
    <mergeCell ref="C42:H42"/>
    <mergeCell ref="C43:I43"/>
    <mergeCell ref="B45:J45"/>
    <mergeCell ref="B26:J26"/>
    <mergeCell ref="B28:J28"/>
    <mergeCell ref="B30:J30"/>
    <mergeCell ref="B32:J32"/>
    <mergeCell ref="C44:I44"/>
    <mergeCell ref="C40:I40"/>
    <mergeCell ref="C41:I41"/>
    <mergeCell ref="B34:J34"/>
    <mergeCell ref="B50:I50"/>
    <mergeCell ref="B51:I51"/>
    <mergeCell ref="F58:J58"/>
    <mergeCell ref="B49:I49"/>
    <mergeCell ref="B53:J54"/>
    <mergeCell ref="F57:J57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21" t="s">
        <v>27</v>
      </c>
      <c r="C2" s="221"/>
      <c r="D2" s="221"/>
      <c r="E2" s="221"/>
      <c r="F2" s="221"/>
      <c r="G2" s="221"/>
      <c r="H2" s="221"/>
      <c r="I2" s="221"/>
      <c r="J2" s="221"/>
    </row>
    <row r="3" spans="2:10" ht="28.5" customHeight="1" thickBot="1">
      <c r="B3" s="222" t="s">
        <v>28</v>
      </c>
      <c r="C3" s="223"/>
      <c r="D3" s="223"/>
      <c r="E3" s="223"/>
      <c r="F3" s="223"/>
      <c r="G3" s="223"/>
      <c r="H3" s="223"/>
      <c r="I3" s="223"/>
      <c r="J3" s="224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25" t="s">
        <v>29</v>
      </c>
      <c r="C5" s="226"/>
      <c r="D5" s="226"/>
      <c r="E5" s="226"/>
      <c r="F5" s="226"/>
      <c r="G5" s="226"/>
      <c r="H5" s="226"/>
      <c r="I5" s="226"/>
      <c r="J5" s="227"/>
    </row>
    <row r="6" spans="2:10">
      <c r="B6" s="324" t="str">
        <f>ENTRADAresidencia!$D$14</f>
        <v>Município de Pelotas</v>
      </c>
      <c r="C6" s="240"/>
      <c r="D6" s="240"/>
      <c r="E6" s="240"/>
      <c r="F6" s="240"/>
      <c r="G6" s="240"/>
      <c r="H6" s="240"/>
      <c r="I6" s="241"/>
      <c r="J6" s="2" t="s">
        <v>30</v>
      </c>
    </row>
    <row r="7" spans="2:10">
      <c r="B7" s="66" t="s">
        <v>31</v>
      </c>
      <c r="C7" s="235" t="str">
        <f>VLOOKUP(B6,B_DADOS!A:AA,27,0)</f>
        <v>87.455.531/0001-57</v>
      </c>
      <c r="D7" s="236"/>
      <c r="E7" s="69" t="s">
        <v>32</v>
      </c>
      <c r="F7" s="232" t="str">
        <f>VLOOKUP(B6,B_DADOS!1:1048576,13,FALSE)</f>
        <v>Prala Coronel Pedro Osório 101</v>
      </c>
      <c r="G7" s="233"/>
      <c r="H7" s="233"/>
      <c r="I7" s="233"/>
      <c r="J7" s="234"/>
    </row>
    <row r="8" spans="2:10">
      <c r="B8" s="67" t="s">
        <v>33</v>
      </c>
      <c r="C8" s="203" t="str">
        <f>VLOOKUP(B6,B_DADOS!1:1048576,14,FALSE)</f>
        <v>96015-000</v>
      </c>
      <c r="D8" s="242"/>
      <c r="E8" s="70" t="s">
        <v>34</v>
      </c>
      <c r="F8" s="203" t="str">
        <f>VLOOKUP(B6,B_DADOS!1:1048576,12,FALSE)</f>
        <v>53 - 3309-6023/ 3309-6000</v>
      </c>
      <c r="G8" s="204"/>
      <c r="H8" s="204"/>
      <c r="I8" s="29"/>
      <c r="J8" s="75"/>
    </row>
    <row r="9" spans="2:10" ht="15.75" thickBot="1">
      <c r="B9" s="68" t="s">
        <v>35</v>
      </c>
      <c r="C9" s="313" t="str">
        <f>VLOOKUP(B6,B_DADOS!A:K,11,0)</f>
        <v>gabinete.prefeita@pelotas.rs.gov.br</v>
      </c>
      <c r="D9" s="313"/>
      <c r="E9" s="313"/>
      <c r="F9" s="313"/>
      <c r="G9" s="313"/>
      <c r="H9" s="313"/>
      <c r="I9" s="313"/>
      <c r="J9" s="314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8" t="s">
        <v>281</v>
      </c>
      <c r="C11" s="229"/>
      <c r="D11" s="229"/>
      <c r="E11" s="229"/>
      <c r="F11" s="229"/>
      <c r="G11" s="229"/>
      <c r="H11" s="230"/>
      <c r="I11" s="230"/>
      <c r="J11" s="231"/>
    </row>
    <row r="12" spans="2:10">
      <c r="B12" s="201" t="s">
        <v>36</v>
      </c>
      <c r="C12" s="202"/>
      <c r="D12" s="202" t="str">
        <f>VLOOKUP(B6,B_DADOS!1:1048576,10,FALSE)</f>
        <v>PAULA SCHILD MASCARENHAS</v>
      </c>
      <c r="E12" s="205"/>
      <c r="F12" s="205"/>
      <c r="G12" s="206"/>
      <c r="H12" s="32"/>
      <c r="I12" s="207"/>
      <c r="J12" s="208"/>
    </row>
    <row r="13" spans="2:10">
      <c r="B13" s="188" t="s">
        <v>440</v>
      </c>
      <c r="C13" s="29"/>
      <c r="D13" s="29"/>
      <c r="E13" s="297"/>
      <c r="F13" s="297"/>
      <c r="G13" s="297"/>
      <c r="H13" s="296"/>
      <c r="I13" s="232" t="s">
        <v>34</v>
      </c>
      <c r="J13" s="323"/>
    </row>
    <row r="14" spans="2:10" ht="15.75" thickBot="1">
      <c r="B14" s="312" t="s">
        <v>441</v>
      </c>
      <c r="C14" s="313"/>
      <c r="D14" s="313"/>
      <c r="E14" s="313"/>
      <c r="F14" s="313"/>
      <c r="G14" s="313"/>
      <c r="H14" s="313"/>
      <c r="I14" s="313"/>
      <c r="J14" s="314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18" t="s">
        <v>282</v>
      </c>
      <c r="C16" s="319"/>
      <c r="D16" s="319"/>
      <c r="E16" s="319"/>
      <c r="F16" s="319"/>
      <c r="G16" s="319"/>
      <c r="H16" s="319"/>
      <c r="I16" s="319"/>
      <c r="J16" s="320"/>
    </row>
    <row r="17" spans="2:10" ht="30" customHeight="1">
      <c r="B17" s="193" t="s">
        <v>31</v>
      </c>
      <c r="C17" s="315">
        <f>VLOOKUP(B6,B_DADOS!1:1048576,26,FALSE)</f>
        <v>18257186000124</v>
      </c>
      <c r="D17" s="315"/>
      <c r="E17" s="316" t="s">
        <v>37</v>
      </c>
      <c r="F17" s="316"/>
      <c r="G17" s="316"/>
      <c r="H17" s="316"/>
      <c r="I17" s="316"/>
      <c r="J17" s="317"/>
    </row>
    <row r="18" spans="2:10">
      <c r="B18" s="175" t="s">
        <v>34</v>
      </c>
      <c r="C18" s="215" t="str">
        <f>VLOOKUP(B6,B_DADOS!1:1048576,22,FALSE)</f>
        <v>53 - 32258222</v>
      </c>
      <c r="D18" s="215"/>
      <c r="E18" s="215" t="s">
        <v>38</v>
      </c>
      <c r="F18" s="215"/>
      <c r="G18" s="215"/>
      <c r="H18" s="215"/>
      <c r="I18" s="215"/>
      <c r="J18" s="217"/>
    </row>
    <row r="19" spans="2:10" ht="15.75" thickBot="1">
      <c r="B19" s="209" t="s">
        <v>39</v>
      </c>
      <c r="C19" s="210"/>
      <c r="D19" s="210"/>
      <c r="E19" s="210" t="s">
        <v>40</v>
      </c>
      <c r="F19" s="210"/>
      <c r="G19" s="210"/>
      <c r="H19" s="210" t="s">
        <v>41</v>
      </c>
      <c r="I19" s="210"/>
      <c r="J19" s="211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25" t="s">
        <v>283</v>
      </c>
      <c r="C21" s="226"/>
      <c r="D21" s="226"/>
      <c r="E21" s="226"/>
      <c r="F21" s="226"/>
      <c r="G21" s="226"/>
      <c r="H21" s="226"/>
      <c r="I21" s="226"/>
      <c r="J21" s="227"/>
    </row>
    <row r="22" spans="2:10">
      <c r="B22" s="31" t="s">
        <v>32</v>
      </c>
      <c r="C22" s="298" t="str">
        <f>VLOOKUP(B6,B_DADOS!A:Q,17,0)</f>
        <v>Rua Marechal Deodoro, n° 404</v>
      </c>
      <c r="D22" s="298"/>
      <c r="E22" s="298"/>
      <c r="F22" s="298"/>
      <c r="G22" s="321"/>
      <c r="H22" s="168" t="s">
        <v>33</v>
      </c>
      <c r="I22" s="298">
        <f>VLOOKUP(B6,B_DADOS!A:X,24,0)</f>
        <v>96020220</v>
      </c>
      <c r="J22" s="322"/>
    </row>
    <row r="23" spans="2:10" ht="15.75" thickBot="1">
      <c r="B23" s="169" t="s">
        <v>34</v>
      </c>
      <c r="C23" s="237" t="str">
        <f>VLOOKUP(B6,B_DADOS!A:V,22,0)</f>
        <v>53 - 32258222</v>
      </c>
      <c r="D23" s="293"/>
      <c r="E23" s="189" t="s">
        <v>35</v>
      </c>
      <c r="F23" s="313" t="str">
        <f>VLOOKUP(B6,B_DADOS!A:AB,28,0)</f>
        <v>assistenciasocial.pelotas@gmail.com</v>
      </c>
      <c r="G23" s="313"/>
      <c r="H23" s="313"/>
      <c r="I23" s="313"/>
      <c r="J23" s="314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22" t="s">
        <v>42</v>
      </c>
      <c r="C25" s="223"/>
      <c r="D25" s="223"/>
      <c r="E25" s="223"/>
      <c r="F25" s="223"/>
      <c r="G25" s="223"/>
      <c r="H25" s="223"/>
      <c r="I25" s="223"/>
      <c r="J25" s="224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25" t="s">
        <v>284</v>
      </c>
      <c r="C27" s="226"/>
      <c r="D27" s="226"/>
      <c r="E27" s="226"/>
      <c r="F27" s="226"/>
      <c r="G27" s="226"/>
      <c r="H27" s="226"/>
      <c r="I27" s="226"/>
      <c r="J27" s="227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62" t="s">
        <v>121</v>
      </c>
      <c r="C29" s="263"/>
      <c r="D29" s="263"/>
      <c r="E29" s="263"/>
      <c r="F29" s="263"/>
      <c r="G29" s="263"/>
      <c r="H29" s="263"/>
      <c r="I29" s="263"/>
      <c r="J29" s="264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25" t="s">
        <v>285</v>
      </c>
      <c r="C31" s="226"/>
      <c r="D31" s="226"/>
      <c r="E31" s="226"/>
      <c r="F31" s="226"/>
      <c r="G31" s="226"/>
      <c r="H31" s="226"/>
      <c r="I31" s="226"/>
      <c r="J31" s="227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74" t="s">
        <v>43</v>
      </c>
      <c r="C33" s="275"/>
      <c r="D33" s="275"/>
      <c r="E33" s="275"/>
      <c r="F33" s="275"/>
      <c r="G33" s="275"/>
      <c r="H33" s="275"/>
      <c r="I33" s="275"/>
      <c r="J33" s="276"/>
    </row>
    <row r="34" spans="2:10" ht="45.75" customHeight="1">
      <c r="B34" s="303" t="s">
        <v>123</v>
      </c>
      <c r="C34" s="304"/>
      <c r="D34" s="304"/>
      <c r="E34" s="304"/>
      <c r="F34" s="304"/>
      <c r="G34" s="304"/>
      <c r="H34" s="304"/>
      <c r="I34" s="304"/>
      <c r="J34" s="305"/>
    </row>
    <row r="35" spans="2:10" ht="0.75" customHeight="1">
      <c r="B35" s="306"/>
      <c r="C35" s="307"/>
      <c r="D35" s="307"/>
      <c r="E35" s="307"/>
      <c r="F35" s="307"/>
      <c r="G35" s="307"/>
      <c r="H35" s="307"/>
      <c r="I35" s="307"/>
      <c r="J35" s="308"/>
    </row>
    <row r="36" spans="2:10" ht="9" hidden="1" customHeight="1" thickBot="1">
      <c r="B36" s="309"/>
      <c r="C36" s="310"/>
      <c r="D36" s="310"/>
      <c r="E36" s="310"/>
      <c r="F36" s="310"/>
      <c r="G36" s="310"/>
      <c r="H36" s="310"/>
      <c r="I36" s="310"/>
      <c r="J36" s="311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25" t="s">
        <v>286</v>
      </c>
      <c r="C38" s="226"/>
      <c r="D38" s="226"/>
      <c r="E38" s="226"/>
      <c r="F38" s="226"/>
      <c r="G38" s="226"/>
      <c r="H38" s="226"/>
      <c r="I38" s="226"/>
      <c r="J38" s="227"/>
    </row>
    <row r="39" spans="2:10" ht="36" customHeight="1" thickBot="1">
      <c r="B39" s="65" t="s">
        <v>9</v>
      </c>
      <c r="C39" s="284" t="s">
        <v>11</v>
      </c>
      <c r="D39" s="285"/>
      <c r="E39" s="285"/>
      <c r="F39" s="285"/>
      <c r="G39" s="285"/>
      <c r="H39" s="285"/>
      <c r="I39" s="286"/>
      <c r="J39" s="72" t="s">
        <v>10</v>
      </c>
    </row>
    <row r="40" spans="2:10" ht="31.5" customHeight="1">
      <c r="B40" s="61">
        <v>1</v>
      </c>
      <c r="C40" s="268" t="s">
        <v>116</v>
      </c>
      <c r="D40" s="269"/>
      <c r="E40" s="269"/>
      <c r="F40" s="269"/>
      <c r="G40" s="269"/>
      <c r="H40" s="269"/>
      <c r="I40" s="270"/>
      <c r="J40" s="60"/>
    </row>
    <row r="41" spans="2:10" ht="31.5" customHeight="1">
      <c r="B41" s="61">
        <v>2</v>
      </c>
      <c r="C41" s="271" t="s">
        <v>117</v>
      </c>
      <c r="D41" s="272"/>
      <c r="E41" s="272"/>
      <c r="F41" s="272"/>
      <c r="G41" s="272"/>
      <c r="H41" s="272"/>
      <c r="I41" s="273"/>
      <c r="J41" s="33"/>
    </row>
    <row r="42" spans="2:10" ht="31.5" customHeight="1">
      <c r="B42" s="61">
        <v>3</v>
      </c>
      <c r="C42" s="265" t="s">
        <v>118</v>
      </c>
      <c r="D42" s="266"/>
      <c r="E42" s="266"/>
      <c r="F42" s="266"/>
      <c r="G42" s="266"/>
      <c r="H42" s="266"/>
      <c r="I42" s="59"/>
      <c r="J42" s="33"/>
    </row>
    <row r="43" spans="2:10" ht="31.5" customHeight="1">
      <c r="B43" s="61">
        <v>4</v>
      </c>
      <c r="C43" s="287" t="s">
        <v>119</v>
      </c>
      <c r="D43" s="288"/>
      <c r="E43" s="288"/>
      <c r="F43" s="288"/>
      <c r="G43" s="288"/>
      <c r="H43" s="288"/>
      <c r="I43" s="289"/>
      <c r="J43" s="33"/>
    </row>
    <row r="44" spans="2:10" ht="39.75" customHeight="1" thickBot="1">
      <c r="B44" s="61">
        <v>5</v>
      </c>
      <c r="C44" s="265" t="s">
        <v>120</v>
      </c>
      <c r="D44" s="266"/>
      <c r="E44" s="266"/>
      <c r="F44" s="266"/>
      <c r="G44" s="266"/>
      <c r="H44" s="266"/>
      <c r="I44" s="267"/>
      <c r="J44" s="55"/>
    </row>
    <row r="45" spans="2:10" ht="32.25" customHeight="1" thickBot="1">
      <c r="B45" s="290" t="s">
        <v>280</v>
      </c>
      <c r="C45" s="291"/>
      <c r="D45" s="291"/>
      <c r="E45" s="291"/>
      <c r="F45" s="291"/>
      <c r="G45" s="291"/>
      <c r="H45" s="291"/>
      <c r="I45" s="291"/>
      <c r="J45" s="292"/>
    </row>
    <row r="46" spans="2:10" ht="15" customHeight="1" thickBot="1">
      <c r="B46" s="277"/>
      <c r="C46" s="277"/>
      <c r="D46" s="277"/>
      <c r="E46" s="277"/>
      <c r="F46" s="277"/>
      <c r="G46" s="277"/>
      <c r="H46" s="277"/>
      <c r="I46" s="277"/>
      <c r="J46" s="277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1" t="s">
        <v>277</v>
      </c>
      <c r="C49" s="252"/>
      <c r="D49" s="252"/>
      <c r="E49" s="252"/>
      <c r="F49" s="252"/>
      <c r="G49" s="252"/>
      <c r="H49" s="252"/>
      <c r="I49" s="253"/>
      <c r="J49" s="62">
        <v>60000</v>
      </c>
    </row>
    <row r="50" spans="2:12" ht="15" customHeight="1">
      <c r="B50" s="243" t="s">
        <v>122</v>
      </c>
      <c r="C50" s="244"/>
      <c r="D50" s="244"/>
      <c r="E50" s="244"/>
      <c r="F50" s="244"/>
      <c r="G50" s="244"/>
      <c r="H50" s="244"/>
      <c r="I50" s="245"/>
      <c r="J50" s="63"/>
    </row>
    <row r="51" spans="2:12" ht="15" customHeight="1" thickBot="1">
      <c r="B51" s="246" t="s">
        <v>45</v>
      </c>
      <c r="C51" s="247"/>
      <c r="D51" s="247"/>
      <c r="E51" s="247"/>
      <c r="F51" s="247"/>
      <c r="G51" s="247"/>
      <c r="H51" s="247"/>
      <c r="I51" s="248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4" t="s">
        <v>26</v>
      </c>
      <c r="C53" s="255"/>
      <c r="D53" s="255"/>
      <c r="E53" s="255"/>
      <c r="F53" s="255"/>
      <c r="G53" s="255"/>
      <c r="H53" s="255"/>
      <c r="I53" s="255"/>
      <c r="J53" s="256"/>
    </row>
    <row r="54" spans="2:12" ht="15" customHeight="1">
      <c r="B54" s="257"/>
      <c r="C54" s="258"/>
      <c r="D54" s="258"/>
      <c r="E54" s="258"/>
      <c r="F54" s="258"/>
      <c r="G54" s="258"/>
      <c r="H54" s="258"/>
      <c r="I54" s="258"/>
      <c r="J54" s="259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0"/>
      <c r="G57" s="260"/>
      <c r="H57" s="260"/>
      <c r="I57" s="260"/>
      <c r="J57" s="261"/>
    </row>
    <row r="58" spans="2:12" ht="15" customHeight="1">
      <c r="B58" s="7"/>
      <c r="C58" s="6"/>
      <c r="D58" s="6"/>
      <c r="E58" s="6"/>
      <c r="F58" s="249" t="str">
        <f>VLOOKUP(B6,B_DADOS!1:1048576,10,FALSE)</f>
        <v>PAULA SCHILD MASCARENHAS</v>
      </c>
      <c r="G58" s="249"/>
      <c r="H58" s="249"/>
      <c r="I58" s="249"/>
      <c r="J58" s="250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B31:J31"/>
    <mergeCell ref="B33:J33"/>
    <mergeCell ref="B34:J36"/>
    <mergeCell ref="B38:J38"/>
    <mergeCell ref="B29:J29"/>
    <mergeCell ref="C39:I39"/>
    <mergeCell ref="C43:I43"/>
    <mergeCell ref="C40:I40"/>
    <mergeCell ref="C41:I41"/>
    <mergeCell ref="C42:H42"/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8"/>
  <sheetViews>
    <sheetView tabSelected="1" topLeftCell="A10" workbookViewId="0">
      <selection activeCell="C44" sqref="C44:I44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3" t="s">
        <v>452</v>
      </c>
      <c r="C2" s="343"/>
      <c r="D2" s="343"/>
      <c r="E2" s="343"/>
      <c r="F2" s="343"/>
      <c r="G2" s="343"/>
      <c r="H2" s="343"/>
      <c r="I2" s="343"/>
      <c r="J2" s="343"/>
    </row>
    <row r="3" spans="2:10" ht="28.5" customHeight="1" thickBot="1">
      <c r="B3" s="222" t="s">
        <v>28</v>
      </c>
      <c r="C3" s="223"/>
      <c r="D3" s="223"/>
      <c r="E3" s="223"/>
      <c r="F3" s="223"/>
      <c r="G3" s="223"/>
      <c r="H3" s="223"/>
      <c r="I3" s="223"/>
      <c r="J3" s="224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25" t="s">
        <v>29</v>
      </c>
      <c r="C5" s="226"/>
      <c r="D5" s="226"/>
      <c r="E5" s="226"/>
      <c r="F5" s="226"/>
      <c r="G5" s="226"/>
      <c r="H5" s="226"/>
      <c r="I5" s="226"/>
      <c r="J5" s="227"/>
    </row>
    <row r="6" spans="2:10">
      <c r="B6" s="239" t="str">
        <f>Entrada_creas!$D$14</f>
        <v>Município de Serafina Corrêa</v>
      </c>
      <c r="C6" s="240"/>
      <c r="D6" s="240"/>
      <c r="E6" s="240"/>
      <c r="F6" s="240"/>
      <c r="G6" s="240"/>
      <c r="H6" s="240"/>
      <c r="I6" s="241"/>
      <c r="J6" s="2" t="s">
        <v>30</v>
      </c>
    </row>
    <row r="7" spans="2:10">
      <c r="B7" s="177" t="s">
        <v>31</v>
      </c>
      <c r="C7" s="344" t="str">
        <f>VLOOKUP(B6,bdcreas!A:Z,26,0)</f>
        <v>88.597.984/0001-80</v>
      </c>
      <c r="D7" s="345"/>
      <c r="E7" s="178" t="s">
        <v>32</v>
      </c>
      <c r="F7" s="232" t="str">
        <f>VLOOKUP(B6,bdcreas!1:1048576,13,FALSE)</f>
        <v>Av. 25 de Julho 202</v>
      </c>
      <c r="G7" s="233"/>
      <c r="H7" s="233"/>
      <c r="I7" s="233"/>
      <c r="J7" s="234"/>
    </row>
    <row r="8" spans="2:10">
      <c r="B8" s="175" t="s">
        <v>33</v>
      </c>
      <c r="C8" s="203" t="str">
        <f>VLOOKUP(B6,bdcreas!1:1048576,14,FALSE)</f>
        <v>99250-000</v>
      </c>
      <c r="D8" s="242"/>
      <c r="E8" s="179" t="s">
        <v>34</v>
      </c>
      <c r="F8" s="203" t="str">
        <f>VLOOKUP(B6,bdcreas!1:1048576,12,FALSE)</f>
        <v>54 - 3444-1455</v>
      </c>
      <c r="G8" s="204"/>
      <c r="H8" s="204"/>
      <c r="I8" s="29"/>
      <c r="J8" s="167"/>
    </row>
    <row r="9" spans="2:10" ht="15.75" thickBot="1">
      <c r="B9" s="180" t="s">
        <v>35</v>
      </c>
      <c r="C9" s="237" t="str">
        <f>VLOOKUP(B6,bdcreas!A:AF,32,0)</f>
        <v>prefeito@serafinacorrea.rs.gov.br</v>
      </c>
      <c r="D9" s="237"/>
      <c r="E9" s="237"/>
      <c r="F9" s="237"/>
      <c r="G9" s="237"/>
      <c r="H9" s="237"/>
      <c r="I9" s="237"/>
      <c r="J9" s="238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0" t="s">
        <v>281</v>
      </c>
      <c r="C11" s="341"/>
      <c r="D11" s="341"/>
      <c r="E11" s="341"/>
      <c r="F11" s="341"/>
      <c r="G11" s="341"/>
      <c r="H11" s="341"/>
      <c r="I11" s="341"/>
      <c r="J11" s="342"/>
    </row>
    <row r="12" spans="2:10">
      <c r="B12" s="201" t="s">
        <v>36</v>
      </c>
      <c r="C12" s="202"/>
      <c r="D12" s="202" t="str">
        <f>VLOOKUP(B6,bdcreas!1:1048576,10,FALSE)</f>
        <v>VALDIR BIANCHET</v>
      </c>
      <c r="E12" s="202"/>
      <c r="F12" s="202"/>
      <c r="G12" s="294"/>
      <c r="H12" s="32"/>
      <c r="I12" s="30"/>
      <c r="J12" s="174"/>
    </row>
    <row r="13" spans="2:10">
      <c r="B13" s="176" t="s">
        <v>34</v>
      </c>
      <c r="C13" s="232" t="str">
        <f>VLOOKUP(B6,bdcreas!A:L,12,0)</f>
        <v>54 - 3444-1455</v>
      </c>
      <c r="D13" s="233"/>
      <c r="E13" s="233"/>
      <c r="F13" s="233"/>
      <c r="G13" s="233"/>
      <c r="H13" s="233"/>
      <c r="I13" s="233"/>
      <c r="J13" s="234"/>
    </row>
    <row r="14" spans="2:10">
      <c r="B14" s="335" t="s">
        <v>426</v>
      </c>
      <c r="C14" s="336"/>
      <c r="D14" s="336"/>
      <c r="E14" s="336"/>
      <c r="F14" s="336"/>
      <c r="G14" s="336"/>
      <c r="H14" s="336"/>
      <c r="I14" s="336"/>
      <c r="J14" s="337"/>
    </row>
    <row r="15" spans="2:10">
      <c r="B15" s="232" t="s">
        <v>425</v>
      </c>
      <c r="C15" s="233"/>
      <c r="D15" s="233"/>
      <c r="E15" s="233"/>
      <c r="F15" s="233"/>
      <c r="G15" s="233"/>
      <c r="H15" s="233"/>
      <c r="I15" s="233"/>
      <c r="J15" s="323"/>
    </row>
    <row r="16" spans="2:10" ht="21.6" customHeight="1" thickBot="1">
      <c r="B16" s="326"/>
      <c r="C16" s="326"/>
      <c r="D16" s="326"/>
      <c r="E16" s="326"/>
      <c r="F16" s="326"/>
      <c r="G16" s="326"/>
      <c r="H16" s="326"/>
      <c r="I16" s="326"/>
      <c r="J16" s="326"/>
    </row>
    <row r="17" spans="2:10" ht="28.5" customHeight="1" thickBot="1">
      <c r="B17" s="225" t="s">
        <v>282</v>
      </c>
      <c r="C17" s="226"/>
      <c r="D17" s="226"/>
      <c r="E17" s="226"/>
      <c r="F17" s="226"/>
      <c r="G17" s="226"/>
      <c r="H17" s="226"/>
      <c r="I17" s="226"/>
      <c r="J17" s="227"/>
    </row>
    <row r="18" spans="2:10" ht="30" customHeight="1">
      <c r="B18" s="160" t="s">
        <v>31</v>
      </c>
      <c r="C18" s="330">
        <f>VLOOKUP(B6,bdcreas!A:AA,27,0)</f>
        <v>14391839000102</v>
      </c>
      <c r="D18" s="331"/>
      <c r="E18" s="332" t="s">
        <v>37</v>
      </c>
      <c r="F18" s="333"/>
      <c r="G18" s="333"/>
      <c r="H18" s="333"/>
      <c r="I18" s="333"/>
      <c r="J18" s="334"/>
    </row>
    <row r="19" spans="2:10">
      <c r="B19" s="159" t="s">
        <v>34</v>
      </c>
      <c r="C19" s="233" t="str">
        <f>VLOOKUP(B6,bdcreas!1:1048576,22,FALSE)</f>
        <v>54 - 34443814</v>
      </c>
      <c r="D19" s="323"/>
      <c r="E19" s="232" t="s">
        <v>38</v>
      </c>
      <c r="F19" s="233"/>
      <c r="G19" s="233"/>
      <c r="H19" s="233"/>
      <c r="I19" s="233"/>
      <c r="J19" s="234"/>
    </row>
    <row r="20" spans="2:10" ht="15.75" thickBot="1">
      <c r="B20" s="312" t="s">
        <v>39</v>
      </c>
      <c r="C20" s="313"/>
      <c r="D20" s="338"/>
      <c r="E20" s="339" t="s">
        <v>40</v>
      </c>
      <c r="F20" s="313"/>
      <c r="G20" s="338"/>
      <c r="H20" s="339" t="s">
        <v>41</v>
      </c>
      <c r="I20" s="313"/>
      <c r="J20" s="314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25" t="s">
        <v>288</v>
      </c>
      <c r="C22" s="226"/>
      <c r="D22" s="226"/>
      <c r="E22" s="226"/>
      <c r="F22" s="226"/>
      <c r="G22" s="226"/>
      <c r="H22" s="226"/>
      <c r="I22" s="226"/>
      <c r="J22" s="227"/>
    </row>
    <row r="23" spans="2:10">
      <c r="B23" s="31" t="s">
        <v>32</v>
      </c>
      <c r="C23" s="346" t="str">
        <f>VLOOKUP(B6,bdcreas!A:AB,28,0)</f>
        <v>Rua Otavio Rocha, n° 370</v>
      </c>
      <c r="D23" s="346"/>
      <c r="E23" s="346"/>
      <c r="F23" s="346"/>
      <c r="G23" s="347"/>
      <c r="H23" s="168" t="s">
        <v>33</v>
      </c>
      <c r="I23" s="298">
        <f>VLOOKUP(B6,bdcreas!A:X,24,0)</f>
        <v>99250000</v>
      </c>
      <c r="J23" s="322"/>
    </row>
    <row r="24" spans="2:10" ht="15.75" thickBot="1">
      <c r="B24" s="169" t="s">
        <v>34</v>
      </c>
      <c r="C24" s="313" t="str">
        <f>VLOOKUP(B6,bdcreas!A:V,22,0)</f>
        <v>54 - 34443814</v>
      </c>
      <c r="D24" s="338"/>
      <c r="E24" s="181" t="s">
        <v>35</v>
      </c>
      <c r="F24" s="327" t="str">
        <f>VLOOKUP(B6,bdcreas!A:AE,31,0)</f>
        <v>cmas@serafinacorrea.rs.gov.br</v>
      </c>
      <c r="G24" s="328"/>
      <c r="H24" s="328"/>
      <c r="I24" s="328"/>
      <c r="J24" s="329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22" t="s">
        <v>42</v>
      </c>
      <c r="C26" s="223"/>
      <c r="D26" s="223"/>
      <c r="E26" s="223"/>
      <c r="F26" s="223"/>
      <c r="G26" s="223"/>
      <c r="H26" s="223"/>
      <c r="I26" s="223"/>
      <c r="J26" s="224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25" t="s">
        <v>289</v>
      </c>
      <c r="C28" s="226"/>
      <c r="D28" s="226"/>
      <c r="E28" s="226"/>
      <c r="F28" s="226"/>
      <c r="G28" s="226"/>
      <c r="H28" s="226"/>
      <c r="I28" s="226"/>
      <c r="J28" s="227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62" t="s">
        <v>276</v>
      </c>
      <c r="C30" s="348"/>
      <c r="D30" s="348"/>
      <c r="E30" s="348"/>
      <c r="F30" s="348"/>
      <c r="G30" s="348"/>
      <c r="H30" s="348"/>
      <c r="I30" s="348"/>
      <c r="J30" s="349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25" t="s">
        <v>285</v>
      </c>
      <c r="C32" s="226"/>
      <c r="D32" s="226"/>
      <c r="E32" s="226"/>
      <c r="F32" s="226"/>
      <c r="G32" s="226"/>
      <c r="H32" s="226"/>
      <c r="I32" s="226"/>
      <c r="J32" s="227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74" t="s">
        <v>43</v>
      </c>
      <c r="C34" s="275"/>
      <c r="D34" s="275"/>
      <c r="E34" s="275"/>
      <c r="F34" s="275"/>
      <c r="G34" s="275"/>
      <c r="H34" s="275"/>
      <c r="I34" s="275"/>
      <c r="J34" s="276"/>
    </row>
    <row r="35" spans="2:10" ht="20.25" customHeight="1">
      <c r="B35" s="303" t="s">
        <v>157</v>
      </c>
      <c r="C35" s="350"/>
      <c r="D35" s="350"/>
      <c r="E35" s="350"/>
      <c r="F35" s="350"/>
      <c r="G35" s="350"/>
      <c r="H35" s="350"/>
      <c r="I35" s="350"/>
      <c r="J35" s="351"/>
    </row>
    <row r="36" spans="2:10">
      <c r="B36" s="352"/>
      <c r="C36" s="353"/>
      <c r="D36" s="353"/>
      <c r="E36" s="353"/>
      <c r="F36" s="353"/>
      <c r="G36" s="353"/>
      <c r="H36" s="353"/>
      <c r="I36" s="353"/>
      <c r="J36" s="354"/>
    </row>
    <row r="37" spans="2:10" ht="9" customHeight="1" thickBot="1">
      <c r="B37" s="355"/>
      <c r="C37" s="356"/>
      <c r="D37" s="356"/>
      <c r="E37" s="356"/>
      <c r="F37" s="356"/>
      <c r="G37" s="356"/>
      <c r="H37" s="356"/>
      <c r="I37" s="356"/>
      <c r="J37" s="357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>
      <c r="B39" s="212" t="s">
        <v>286</v>
      </c>
      <c r="C39" s="213"/>
      <c r="D39" s="213"/>
      <c r="E39" s="213"/>
      <c r="F39" s="213"/>
      <c r="G39" s="213"/>
      <c r="H39" s="213"/>
      <c r="I39" s="213"/>
      <c r="J39" s="214"/>
    </row>
    <row r="40" spans="2:10" ht="36" customHeight="1">
      <c r="B40" s="194" t="s">
        <v>9</v>
      </c>
      <c r="C40" s="358" t="s">
        <v>11</v>
      </c>
      <c r="D40" s="358"/>
      <c r="E40" s="358"/>
      <c r="F40" s="358"/>
      <c r="G40" s="358"/>
      <c r="H40" s="358"/>
      <c r="I40" s="358"/>
      <c r="J40" s="195" t="s">
        <v>10</v>
      </c>
    </row>
    <row r="41" spans="2:10" ht="31.5" customHeight="1">
      <c r="B41" s="196">
        <v>1</v>
      </c>
      <c r="C41" s="360" t="s">
        <v>158</v>
      </c>
      <c r="D41" s="360"/>
      <c r="E41" s="360"/>
      <c r="F41" s="360"/>
      <c r="G41" s="360"/>
      <c r="H41" s="360"/>
      <c r="I41" s="360"/>
      <c r="J41" s="197"/>
    </row>
    <row r="42" spans="2:10" ht="31.5" customHeight="1">
      <c r="B42" s="196">
        <v>2</v>
      </c>
      <c r="C42" s="361" t="s">
        <v>159</v>
      </c>
      <c r="D42" s="361"/>
      <c r="E42" s="361"/>
      <c r="F42" s="361"/>
      <c r="G42" s="361"/>
      <c r="H42" s="361"/>
      <c r="I42" s="361"/>
      <c r="J42" s="197"/>
    </row>
    <row r="43" spans="2:10" ht="31.5" customHeight="1">
      <c r="B43" s="196">
        <v>3</v>
      </c>
      <c r="C43" s="362" t="s">
        <v>118</v>
      </c>
      <c r="D43" s="362"/>
      <c r="E43" s="362"/>
      <c r="F43" s="362"/>
      <c r="G43" s="362"/>
      <c r="H43" s="362"/>
      <c r="I43" s="198"/>
      <c r="J43" s="197"/>
    </row>
    <row r="44" spans="2:10" ht="32.25" customHeight="1">
      <c r="B44" s="196">
        <v>4</v>
      </c>
      <c r="C44" s="360" t="s">
        <v>119</v>
      </c>
      <c r="D44" s="360"/>
      <c r="E44" s="360"/>
      <c r="F44" s="360"/>
      <c r="G44" s="360"/>
      <c r="H44" s="360"/>
      <c r="I44" s="360"/>
      <c r="J44" s="197"/>
    </row>
    <row r="45" spans="2:10" ht="38.25" customHeight="1">
      <c r="B45" s="196">
        <v>5</v>
      </c>
      <c r="C45" s="363" t="s">
        <v>448</v>
      </c>
      <c r="D45" s="362"/>
      <c r="E45" s="362"/>
      <c r="F45" s="362"/>
      <c r="G45" s="362"/>
      <c r="H45" s="362"/>
      <c r="I45" s="362"/>
      <c r="J45" s="197"/>
    </row>
    <row r="46" spans="2:10" ht="32.25" customHeight="1">
      <c r="B46" s="359" t="s">
        <v>453</v>
      </c>
      <c r="C46" s="359"/>
      <c r="D46" s="359"/>
      <c r="E46" s="359"/>
      <c r="F46" s="359"/>
      <c r="G46" s="359"/>
      <c r="H46" s="359"/>
      <c r="I46" s="359"/>
      <c r="J46" s="359"/>
    </row>
    <row r="47" spans="2:10" ht="15" customHeight="1" thickBot="1">
      <c r="B47" s="277"/>
      <c r="C47" s="277"/>
      <c r="D47" s="277"/>
      <c r="E47" s="277"/>
      <c r="F47" s="277"/>
      <c r="G47" s="277"/>
      <c r="H47" s="277"/>
      <c r="I47" s="277"/>
      <c r="J47" s="277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325" t="s">
        <v>450</v>
      </c>
      <c r="C51" s="325"/>
      <c r="D51" s="325"/>
      <c r="E51" s="325"/>
      <c r="F51" s="325"/>
      <c r="G51" s="325"/>
      <c r="H51" s="325"/>
      <c r="I51" s="325"/>
      <c r="J51" s="199">
        <v>19320</v>
      </c>
    </row>
    <row r="52" spans="2:12" ht="15" customHeight="1">
      <c r="B52" s="325" t="s">
        <v>449</v>
      </c>
      <c r="C52" s="325"/>
      <c r="D52" s="325"/>
      <c r="E52" s="325"/>
      <c r="F52" s="325"/>
      <c r="G52" s="325"/>
      <c r="H52" s="325"/>
      <c r="I52" s="325"/>
      <c r="J52" s="199">
        <v>7767.86</v>
      </c>
    </row>
    <row r="53" spans="2:12" ht="15" customHeight="1">
      <c r="B53" s="325" t="s">
        <v>345</v>
      </c>
      <c r="C53" s="325"/>
      <c r="D53" s="325"/>
      <c r="E53" s="325"/>
      <c r="F53" s="325"/>
      <c r="G53" s="325"/>
      <c r="H53" s="325"/>
      <c r="I53" s="325"/>
      <c r="J53" s="199"/>
    </row>
    <row r="54" spans="2:12" ht="15" customHeight="1">
      <c r="B54" s="364" t="s">
        <v>451</v>
      </c>
      <c r="C54" s="325"/>
      <c r="D54" s="325"/>
      <c r="E54" s="325"/>
      <c r="F54" s="325"/>
      <c r="G54" s="325"/>
      <c r="H54" s="325"/>
      <c r="I54" s="325"/>
      <c r="J54" s="199"/>
    </row>
    <row r="55" spans="2:12" ht="15" customHeight="1" thickBot="1">
      <c r="B55" s="1"/>
      <c r="C55" s="1"/>
      <c r="D55" s="1"/>
      <c r="E55" s="1"/>
      <c r="F55" s="1"/>
      <c r="G55" s="1"/>
      <c r="H55" s="1"/>
      <c r="I55" s="1"/>
      <c r="J55" s="1"/>
    </row>
    <row r="56" spans="2:12" ht="15" customHeight="1">
      <c r="B56" s="254" t="s">
        <v>26</v>
      </c>
      <c r="C56" s="255"/>
      <c r="D56" s="255"/>
      <c r="E56" s="255"/>
      <c r="F56" s="255"/>
      <c r="G56" s="255"/>
      <c r="H56" s="255"/>
      <c r="I56" s="255"/>
      <c r="J56" s="256"/>
    </row>
    <row r="57" spans="2:12" ht="15" customHeight="1">
      <c r="B57" s="257"/>
      <c r="C57" s="258"/>
      <c r="D57" s="258"/>
      <c r="E57" s="258"/>
      <c r="F57" s="258"/>
      <c r="G57" s="258"/>
      <c r="H57" s="258"/>
      <c r="I57" s="258"/>
      <c r="J57" s="259"/>
    </row>
    <row r="58" spans="2:12" ht="15" customHeight="1">
      <c r="B58" s="7"/>
      <c r="C58" s="6"/>
      <c r="D58" s="6"/>
      <c r="E58" s="6"/>
      <c r="F58" s="6"/>
      <c r="G58" s="6"/>
      <c r="H58" s="6"/>
      <c r="I58" s="6"/>
      <c r="J58" s="35"/>
    </row>
    <row r="59" spans="2:12" ht="15" customHeight="1">
      <c r="B59" s="36" t="s">
        <v>47</v>
      </c>
      <c r="C59" s="74">
        <f ca="1">TODAY()</f>
        <v>44616</v>
      </c>
      <c r="D59" s="6"/>
      <c r="E59" s="6"/>
      <c r="F59" s="6"/>
      <c r="G59" s="6"/>
      <c r="H59" s="6"/>
      <c r="I59" s="6"/>
      <c r="J59" s="35"/>
    </row>
    <row r="60" spans="2:12" ht="15" customHeight="1">
      <c r="B60" s="7"/>
      <c r="C60" s="6"/>
      <c r="D60" s="6"/>
      <c r="E60" s="6"/>
      <c r="F60" s="260"/>
      <c r="G60" s="260"/>
      <c r="H60" s="260"/>
      <c r="I60" s="260"/>
      <c r="J60" s="261"/>
    </row>
    <row r="61" spans="2:12" s="6" customFormat="1" ht="15.75" customHeight="1">
      <c r="B61" s="7"/>
      <c r="F61" s="249" t="str">
        <f>VLOOKUP(B6,bdcreas!1:1048576,10,FALSE)</f>
        <v>VALDIR BIANCHET</v>
      </c>
      <c r="G61" s="249"/>
      <c r="H61" s="249"/>
      <c r="I61" s="249"/>
      <c r="J61" s="250"/>
    </row>
    <row r="62" spans="2:12" ht="28.5" customHeight="1" thickBot="1">
      <c r="B62" s="5"/>
      <c r="C62" s="4"/>
      <c r="D62" s="4"/>
      <c r="E62" s="4"/>
      <c r="F62" s="4"/>
      <c r="G62" s="4"/>
      <c r="H62" s="4"/>
      <c r="I62" s="4"/>
      <c r="J62" s="3"/>
      <c r="L62" s="58"/>
    </row>
    <row r="63" spans="2:12" ht="9" customHeight="1"/>
    <row r="64" spans="2:12" ht="28.5" customHeight="1"/>
    <row r="65" ht="28.5" customHeight="1"/>
    <row r="66" ht="28.5" customHeight="1"/>
    <row r="67" ht="9" customHeight="1"/>
    <row r="68" ht="14.45" customHeight="1"/>
  </sheetData>
  <mergeCells count="51">
    <mergeCell ref="B56:J57"/>
    <mergeCell ref="F60:J60"/>
    <mergeCell ref="F61:J61"/>
    <mergeCell ref="B53:I53"/>
    <mergeCell ref="B54:I54"/>
    <mergeCell ref="B51:I51"/>
    <mergeCell ref="B46:J46"/>
    <mergeCell ref="B47:J47"/>
    <mergeCell ref="C41:I41"/>
    <mergeCell ref="C42:I42"/>
    <mergeCell ref="C43:H43"/>
    <mergeCell ref="C44:I44"/>
    <mergeCell ref="C45:I45"/>
    <mergeCell ref="B32:J32"/>
    <mergeCell ref="B34:J34"/>
    <mergeCell ref="B35:J37"/>
    <mergeCell ref="B39:J39"/>
    <mergeCell ref="C40:I40"/>
    <mergeCell ref="C23:G23"/>
    <mergeCell ref="I23:J23"/>
    <mergeCell ref="C24:D24"/>
    <mergeCell ref="B28:J28"/>
    <mergeCell ref="B30:J30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B52:I52"/>
    <mergeCell ref="C13:J13"/>
    <mergeCell ref="B15:J15"/>
    <mergeCell ref="B16:J16"/>
    <mergeCell ref="F24:J24"/>
    <mergeCell ref="B17:J17"/>
    <mergeCell ref="C18:D18"/>
    <mergeCell ref="E18:J18"/>
    <mergeCell ref="B14:J14"/>
    <mergeCell ref="C19:D19"/>
    <mergeCell ref="E19:J19"/>
    <mergeCell ref="B20:D20"/>
    <mergeCell ref="E20:G20"/>
    <mergeCell ref="H20:J20"/>
    <mergeCell ref="B22:J22"/>
    <mergeCell ref="B26:J26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365" t="s">
        <v>343</v>
      </c>
      <c r="C1" s="366"/>
      <c r="D1" s="366"/>
      <c r="E1" s="366"/>
      <c r="F1" s="366"/>
      <c r="G1" s="366"/>
      <c r="H1" s="366"/>
      <c r="I1" s="367"/>
    </row>
    <row r="2" spans="1:10" ht="15.75">
      <c r="B2" s="368" t="s">
        <v>344</v>
      </c>
      <c r="C2" s="369"/>
      <c r="D2" s="369"/>
      <c r="E2" s="369"/>
      <c r="F2" s="369"/>
      <c r="G2" s="369"/>
      <c r="H2" s="369"/>
      <c r="I2" s="370"/>
    </row>
    <row r="3" spans="1:10" ht="16.5" thickBot="1">
      <c r="B3" s="371" t="s">
        <v>124</v>
      </c>
      <c r="C3" s="372"/>
      <c r="D3" s="372"/>
      <c r="E3" s="372"/>
      <c r="F3" s="372"/>
      <c r="G3" s="372"/>
      <c r="H3" s="372"/>
      <c r="I3" s="373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374" t="s">
        <v>125</v>
      </c>
      <c r="C5" s="375"/>
      <c r="D5" s="375"/>
      <c r="E5" s="375"/>
      <c r="F5" s="375"/>
      <c r="G5" s="375"/>
      <c r="H5" s="375"/>
      <c r="I5" s="376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77" t="s">
        <v>126</v>
      </c>
      <c r="C7" s="378"/>
      <c r="D7" s="379"/>
      <c r="E7" s="379"/>
      <c r="F7" s="379"/>
      <c r="G7" s="379"/>
      <c r="H7" s="379"/>
      <c r="I7" s="380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77" t="s">
        <v>127</v>
      </c>
      <c r="C9" s="378"/>
      <c r="D9" s="381"/>
      <c r="E9" s="381"/>
      <c r="F9" s="382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83" t="s">
        <v>130</v>
      </c>
      <c r="C11" s="384"/>
      <c r="D11" s="385"/>
      <c r="E11" s="385"/>
      <c r="F11" s="385"/>
      <c r="G11" s="385"/>
      <c r="H11" s="385"/>
      <c r="I11" s="386"/>
    </row>
    <row r="12" spans="1:10">
      <c r="B12" s="387" t="s">
        <v>131</v>
      </c>
      <c r="C12" s="388"/>
      <c r="D12" s="388"/>
      <c r="E12" s="388"/>
      <c r="F12" s="388"/>
      <c r="G12" s="387" t="s">
        <v>132</v>
      </c>
      <c r="H12" s="391" t="s">
        <v>133</v>
      </c>
      <c r="I12" s="392"/>
    </row>
    <row r="13" spans="1:10" ht="15.75" thickBot="1">
      <c r="A13" s="88"/>
      <c r="B13" s="389"/>
      <c r="C13" s="390"/>
      <c r="D13" s="390"/>
      <c r="E13" s="390"/>
      <c r="F13" s="390"/>
      <c r="G13" s="389"/>
      <c r="H13" s="393"/>
      <c r="I13" s="394"/>
    </row>
    <row r="14" spans="1:10" s="89" customFormat="1" ht="15.75" thickBot="1">
      <c r="B14" s="397" t="s">
        <v>134</v>
      </c>
      <c r="C14" s="398"/>
      <c r="D14" s="398"/>
      <c r="E14" s="398"/>
      <c r="F14" s="398"/>
      <c r="G14" s="90"/>
      <c r="H14" s="399"/>
      <c r="I14" s="400"/>
    </row>
    <row r="15" spans="1:10" s="89" customFormat="1" ht="15.75" thickBot="1">
      <c r="B15" s="401" t="s">
        <v>135</v>
      </c>
      <c r="C15" s="402"/>
      <c r="D15" s="402"/>
      <c r="E15" s="402"/>
      <c r="F15" s="403"/>
      <c r="G15" s="91">
        <f>SUM(G14:G14)</f>
        <v>0</v>
      </c>
      <c r="H15" s="404">
        <f>SUM(H14:I14)</f>
        <v>0</v>
      </c>
      <c r="I15" s="405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83" t="s">
        <v>136</v>
      </c>
      <c r="C17" s="384"/>
      <c r="D17" s="385"/>
      <c r="E17" s="385"/>
      <c r="F17" s="385"/>
      <c r="G17" s="385"/>
      <c r="H17" s="385"/>
      <c r="I17" s="386"/>
    </row>
    <row r="18" spans="2:9" s="89" customFormat="1">
      <c r="B18" s="406" t="s">
        <v>137</v>
      </c>
      <c r="C18" s="406" t="s">
        <v>138</v>
      </c>
      <c r="D18" s="395" t="s">
        <v>139</v>
      </c>
      <c r="E18" s="395" t="s">
        <v>140</v>
      </c>
      <c r="F18" s="395" t="s">
        <v>141</v>
      </c>
      <c r="G18" s="406" t="s">
        <v>142</v>
      </c>
      <c r="H18" s="395" t="s">
        <v>143</v>
      </c>
      <c r="I18" s="406" t="s">
        <v>144</v>
      </c>
    </row>
    <row r="19" spans="2:9" s="89" customFormat="1" ht="15.75" thickBot="1">
      <c r="B19" s="407"/>
      <c r="C19" s="407"/>
      <c r="D19" s="396"/>
      <c r="E19" s="396"/>
      <c r="F19" s="396"/>
      <c r="G19" s="407"/>
      <c r="H19" s="396"/>
      <c r="I19" s="407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408" t="s">
        <v>136</v>
      </c>
      <c r="C39" s="409"/>
      <c r="D39" s="409"/>
      <c r="E39" s="409"/>
      <c r="F39" s="409"/>
      <c r="G39" s="409"/>
      <c r="H39" s="409"/>
      <c r="I39" s="410"/>
      <c r="K39" s="76" t="s">
        <v>46</v>
      </c>
    </row>
    <row r="40" spans="1:11">
      <c r="B40" s="406" t="s">
        <v>137</v>
      </c>
      <c r="C40" s="406" t="s">
        <v>145</v>
      </c>
      <c r="D40" s="395" t="s">
        <v>146</v>
      </c>
      <c r="E40" s="395" t="s">
        <v>140</v>
      </c>
      <c r="F40" s="395" t="s">
        <v>141</v>
      </c>
      <c r="G40" s="406" t="s">
        <v>142</v>
      </c>
      <c r="H40" s="395" t="s">
        <v>143</v>
      </c>
      <c r="I40" s="406" t="s">
        <v>144</v>
      </c>
    </row>
    <row r="41" spans="1:11" ht="15.75" thickBot="1">
      <c r="B41" s="407"/>
      <c r="C41" s="407"/>
      <c r="D41" s="396"/>
      <c r="E41" s="396"/>
      <c r="F41" s="396"/>
      <c r="G41" s="407"/>
      <c r="H41" s="396"/>
      <c r="I41" s="407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401" t="s">
        <v>135</v>
      </c>
      <c r="C56" s="402"/>
      <c r="D56" s="402"/>
      <c r="E56" s="402"/>
      <c r="F56" s="402"/>
      <c r="G56" s="402"/>
      <c r="H56" s="403"/>
      <c r="I56" s="113">
        <f>SUM(I41:I55)</f>
        <v>0</v>
      </c>
    </row>
    <row r="57" spans="2:12" ht="16.5" thickBot="1">
      <c r="B57" s="411" t="s">
        <v>147</v>
      </c>
      <c r="C57" s="412"/>
      <c r="D57" s="412"/>
      <c r="E57" s="412"/>
      <c r="F57" s="412"/>
      <c r="G57" s="412"/>
      <c r="H57" s="413">
        <f>SUM(I42:I55)</f>
        <v>0</v>
      </c>
      <c r="I57" s="414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415" t="s">
        <v>148</v>
      </c>
      <c r="C59" s="416"/>
      <c r="D59" s="416"/>
      <c r="E59" s="416"/>
      <c r="F59" s="416"/>
      <c r="G59" s="416"/>
      <c r="H59" s="416"/>
      <c r="I59" s="417"/>
    </row>
    <row r="60" spans="2:12" s="116" customFormat="1" ht="15" customHeight="1">
      <c r="B60" s="418"/>
      <c r="C60" s="419"/>
      <c r="D60" s="419"/>
      <c r="E60" s="419"/>
      <c r="F60" s="419"/>
      <c r="G60" s="419"/>
      <c r="H60" s="419"/>
      <c r="I60" s="420"/>
    </row>
    <row r="61" spans="2:12" ht="41.25" customHeight="1" thickBot="1">
      <c r="B61" s="421"/>
      <c r="C61" s="422"/>
      <c r="D61" s="422"/>
      <c r="E61" s="422"/>
      <c r="F61" s="422"/>
      <c r="G61" s="422"/>
      <c r="H61" s="422"/>
      <c r="I61" s="423"/>
    </row>
    <row r="62" spans="2:12" ht="15.75">
      <c r="B62" s="424" t="s">
        <v>149</v>
      </c>
      <c r="C62" s="425"/>
      <c r="D62" s="425"/>
      <c r="E62" s="117"/>
      <c r="F62" s="424" t="s">
        <v>150</v>
      </c>
      <c r="G62" s="425"/>
      <c r="H62" s="425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426"/>
      <c r="H65" s="426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426"/>
      <c r="H66" s="426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427"/>
      <c r="H68" s="427"/>
      <c r="I68" s="118" t="s">
        <v>46</v>
      </c>
    </row>
    <row r="69" spans="2:9" ht="15.75">
      <c r="B69" s="428" t="s">
        <v>155</v>
      </c>
      <c r="C69" s="429"/>
      <c r="D69" s="429"/>
      <c r="E69" s="430"/>
      <c r="F69" s="428" t="s">
        <v>156</v>
      </c>
      <c r="G69" s="429"/>
      <c r="H69" s="429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426"/>
      <c r="H72" s="426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426"/>
      <c r="H73" s="426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427"/>
      <c r="H75" s="427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31" t="s">
        <v>113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</row>
    <row r="12" spans="2:15" s="142" customFormat="1"/>
    <row r="13" spans="2:15" s="142" customFormat="1"/>
    <row r="14" spans="2:15" s="142" customFormat="1">
      <c r="D14" s="432" t="s">
        <v>6</v>
      </c>
      <c r="E14" s="432"/>
      <c r="F14" s="432"/>
      <c r="G14" s="432"/>
      <c r="H14" s="432"/>
      <c r="I14" s="432"/>
      <c r="J14" s="432"/>
      <c r="K14" s="432"/>
      <c r="L14" s="432"/>
    </row>
    <row r="15" spans="2:15" s="142" customFormat="1">
      <c r="D15" s="432"/>
      <c r="E15" s="432"/>
      <c r="F15" s="432"/>
      <c r="G15" s="432"/>
      <c r="H15" s="432"/>
      <c r="I15" s="432"/>
      <c r="J15" s="432"/>
      <c r="K15" s="432"/>
      <c r="L15" s="432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2022-02-24T20:28:00Z</dcterms:modified>
</cp:coreProperties>
</file>